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6"/>
  <workbookPr showInkAnnotation="0"/>
  <mc:AlternateContent xmlns:mc="http://schemas.openxmlformats.org/markup-compatibility/2006">
    <mc:Choice Requires="x15">
      <x15ac:absPath xmlns:x15ac="http://schemas.microsoft.com/office/spreadsheetml/2010/11/ac" url="/Users/craigshelton/Desktop/"/>
    </mc:Choice>
  </mc:AlternateContent>
  <xr:revisionPtr revIDLastSave="0" documentId="8_{BA4B5EC3-07DE-9140-A8BC-A5A577DF100E}" xr6:coauthVersionLast="47" xr6:coauthVersionMax="47" xr10:uidLastSave="{00000000-0000-0000-0000-000000000000}"/>
  <bookViews>
    <workbookView xWindow="6980" yWindow="500" windowWidth="16720" windowHeight="16400" activeTab="1" xr2:uid="{00000000-000D-0000-FFFF-FFFF00000000}"/>
  </bookViews>
  <sheets>
    <sheet name="1. First Principles Audit" sheetId="11" r:id="rId1"/>
    <sheet name="TOOLS 3-6" sheetId="10" r:id="rId2"/>
    <sheet name="CRM" sheetId="14" r:id="rId3"/>
    <sheet name="Dashboard" sheetId="13" r:id="rId4"/>
    <sheet name="FOH 1" sheetId="12" r:id="rId5"/>
    <sheet name="FOH 2" sheetId="15" r:id="rId6"/>
    <sheet name="Declining Budgets" sheetId="2" r:id="rId7"/>
    <sheet name="KPI’s" sheetId="1" r:id="rId8"/>
    <sheet name="Inventory" sheetId="4" r:id="rId9"/>
    <sheet name="Waste Log" sheetId="5" r:id="rId10"/>
    <sheet name="Equipment" sheetId="6" r:id="rId11"/>
    <sheet name="Order Forecasting" sheetId="7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4" i="10" l="1"/>
  <c r="G7" i="13"/>
  <c r="C7" i="13"/>
  <c r="E7" i="13"/>
  <c r="E9" i="13" s="1"/>
  <c r="H12" i="13"/>
  <c r="H11" i="13"/>
  <c r="F12" i="13"/>
  <c r="F11" i="13"/>
  <c r="D12" i="13"/>
  <c r="D11" i="13"/>
  <c r="C9" i="13" l="1"/>
  <c r="D10" i="13"/>
  <c r="D6" i="13"/>
  <c r="D5" i="13"/>
  <c r="G9" i="13"/>
  <c r="H5" i="13"/>
  <c r="H6" i="13"/>
  <c r="H10" i="13"/>
  <c r="F5" i="13"/>
  <c r="F10" i="13"/>
  <c r="F6" i="13"/>
  <c r="C36" i="10"/>
  <c r="C20" i="10" l="1"/>
  <c r="C8" i="10"/>
  <c r="C12" i="10" s="1"/>
  <c r="C49" i="10" s="1"/>
  <c r="C51" i="10" l="1"/>
  <c r="C55" i="10" s="1"/>
  <c r="C33" i="10"/>
  <c r="C25" i="10"/>
  <c r="C29" i="10" s="1"/>
  <c r="G18" i="7"/>
  <c r="H18" i="7" s="1"/>
  <c r="I18" i="7"/>
  <c r="I17" i="7"/>
  <c r="I16" i="7"/>
  <c r="I15" i="7"/>
  <c r="I14" i="7"/>
  <c r="I13" i="7"/>
  <c r="I12" i="7"/>
  <c r="I11" i="7"/>
  <c r="I10" i="7"/>
  <c r="I9" i="7"/>
  <c r="I8" i="7"/>
  <c r="I7" i="7"/>
  <c r="I6" i="7"/>
  <c r="I5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I4" i="7"/>
  <c r="F4" i="7"/>
  <c r="G17" i="7"/>
  <c r="H17" i="7" s="1"/>
  <c r="G16" i="7"/>
  <c r="H16" i="7" s="1"/>
  <c r="G15" i="7"/>
  <c r="H15" i="7" s="1"/>
  <c r="G14" i="7"/>
  <c r="H14" i="7" s="1"/>
  <c r="G13" i="7"/>
  <c r="H13" i="7" s="1"/>
  <c r="G12" i="7"/>
  <c r="H12" i="7" s="1"/>
  <c r="G11" i="7"/>
  <c r="H11" i="7" s="1"/>
  <c r="G10" i="7"/>
  <c r="H10" i="7" s="1"/>
  <c r="G9" i="7"/>
  <c r="H9" i="7" s="1"/>
  <c r="G8" i="7"/>
  <c r="H8" i="7" s="1"/>
  <c r="G7" i="7"/>
  <c r="H7" i="7" s="1"/>
  <c r="G6" i="7"/>
  <c r="H6" i="7" s="1"/>
  <c r="G5" i="7"/>
  <c r="H5" i="7" s="1"/>
  <c r="G4" i="7"/>
  <c r="H4" i="7" s="1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I4" i="4"/>
  <c r="C44" i="10" l="1"/>
  <c r="C42" i="10"/>
  <c r="C40" i="10"/>
  <c r="C58" i="10"/>
  <c r="E26" i="2"/>
  <c r="E27" i="2"/>
  <c r="E28" i="2"/>
  <c r="E29" i="2"/>
  <c r="E30" i="2"/>
  <c r="E31" i="2"/>
  <c r="E32" i="2"/>
  <c r="F29" i="2"/>
  <c r="F24" i="2"/>
  <c r="E8" i="2"/>
  <c r="E9" i="2"/>
  <c r="E10" i="2" s="1"/>
  <c r="E11" i="2" s="1"/>
  <c r="E12" i="2" s="1"/>
  <c r="F6" i="2"/>
  <c r="F12" i="2" l="1"/>
  <c r="E13" i="2"/>
  <c r="F13" i="2" s="1"/>
  <c r="F11" i="2"/>
  <c r="F10" i="2"/>
  <c r="F9" i="2"/>
  <c r="F8" i="2"/>
  <c r="F32" i="2"/>
  <c r="F31" i="2"/>
  <c r="F30" i="2"/>
  <c r="F28" i="2"/>
  <c r="F27" i="2"/>
  <c r="F26" i="2"/>
  <c r="C60" i="10"/>
  <c r="C70" i="10"/>
  <c r="C66" i="10"/>
  <c r="C68" i="10"/>
  <c r="E14" i="2"/>
  <c r="F14" i="2" s="1"/>
</calcChain>
</file>

<file path=xl/sharedStrings.xml><?xml version="1.0" encoding="utf-8"?>
<sst xmlns="http://schemas.openxmlformats.org/spreadsheetml/2006/main" count="434" uniqueCount="358">
  <si>
    <t>KPI</t>
  </si>
  <si>
    <t>What It Measures</t>
  </si>
  <si>
    <t>Why It Matters</t>
  </si>
  <si>
    <t>Sales by Category</t>
  </si>
  <si>
    <t>Revenue distribution by type</t>
  </si>
  <si>
    <t>Identifies profitability centers</t>
  </si>
  <si>
    <t>Wage cost efficiency</t>
  </si>
  <si>
    <t>Labor is variable and manageable</t>
  </si>
  <si>
    <t>Hourly Productivity</t>
  </si>
  <si>
    <t>Output per labor hour</t>
  </si>
  <si>
    <t>Aligns staffing with demand</t>
  </si>
  <si>
    <t>Food Waste / Spoilage</t>
  </si>
  <si>
    <t>Waste from prep, storage, or overordering</t>
  </si>
  <si>
    <t>Reduces unnecessary cost</t>
  </si>
  <si>
    <t>Void and Comp Reports</t>
  </si>
  <si>
    <t>Items not paid for</t>
  </si>
  <si>
    <t>Reveals theft, ops failures</t>
  </si>
  <si>
    <t>Cash / Credit Reconciliation</t>
  </si>
  <si>
    <t>Transaction accuracy</t>
  </si>
  <si>
    <t>Essential for financial hygiene</t>
  </si>
  <si>
    <t>Guest Complaints</t>
  </si>
  <si>
    <t>Service or product friction</t>
  </si>
  <si>
    <t>Leading indicator of deeper issues</t>
  </si>
  <si>
    <t>Labor Cost as % of Sales ⭐</t>
  </si>
  <si>
    <t>COGS + Labor % of Sales</t>
  </si>
  <si>
    <t>Majority of operating cost</t>
  </si>
  <si>
    <t>Actual vs. ideal spend</t>
  </si>
  <si>
    <t>Spotlights waste and portioning error</t>
  </si>
  <si>
    <t>Inventory Variance</t>
  </si>
  <si>
    <t>Stock vs. usage</t>
  </si>
  <si>
    <t>Reveals theft/spoilage</t>
  </si>
  <si>
    <t>Labor Variance</t>
  </si>
  <si>
    <t>Scheduled vs. actual hours</t>
  </si>
  <si>
    <t>Prevents payroll drift</t>
  </si>
  <si>
    <t>Reservation vs. Walk-in</t>
  </si>
  <si>
    <t>Planning behavior</t>
  </si>
  <si>
    <t>Improves forecasting and labor management</t>
  </si>
  <si>
    <t>Average Check Size</t>
  </si>
  <si>
    <t>Spend per guest</t>
  </si>
  <si>
    <t>Crucial in low-volume environments</t>
  </si>
  <si>
    <t>Prime Cost ⭐</t>
  </si>
  <si>
    <t>Food &amp; Beverage Cost % ⭐</t>
  </si>
  <si>
    <t>Server/Station Performance</t>
  </si>
  <si>
    <t>Team output and consistency</t>
  </si>
  <si>
    <t>Uncovers training or layout problems</t>
  </si>
  <si>
    <t>Income vs. expense trends</t>
  </si>
  <si>
    <t>Financial blueprint for health</t>
  </si>
  <si>
    <t>Money in vs. out</t>
  </si>
  <si>
    <t>Without it, you’re out of business</t>
  </si>
  <si>
    <t>Detailed cost breakdown</t>
  </si>
  <si>
    <t>More actionable than general COGS</t>
  </si>
  <si>
    <t>Turnover Rate</t>
  </si>
  <si>
    <t>Staff and guest retention</t>
  </si>
  <si>
    <t>Signals cultural or service issues</t>
  </si>
  <si>
    <t>Guest Satisfaction</t>
  </si>
  <si>
    <t>Net Promoter, reviews</t>
  </si>
  <si>
    <t>Drives referral and reputation</t>
  </si>
  <si>
    <t>Revenue per marketing dollar</t>
  </si>
  <si>
    <t>Ensures efficiency of spend</t>
  </si>
  <si>
    <t>Fixed vs. Variable Cost Trends</t>
  </si>
  <si>
    <t>Cost structure flexibility</t>
  </si>
  <si>
    <t>Lower risk in downturns</t>
  </si>
  <si>
    <t>Full P&amp;L Statement ⭐</t>
  </si>
  <si>
    <t>Cash Flow ⭐</t>
  </si>
  <si>
    <t>COGS by Subcategory ⭐</t>
  </si>
  <si>
    <t>ROMI ⭐</t>
  </si>
  <si>
    <t>Day</t>
  </si>
  <si>
    <t>Daily Food Purchases</t>
  </si>
  <si>
    <t>Cumulative Spend</t>
  </si>
  <si>
    <t>Remaining Budget</t>
  </si>
  <si>
    <t>Monday</t>
  </si>
  <si>
    <t>Tuesday</t>
  </si>
  <si>
    <t>Wednesday</t>
  </si>
  <si>
    <t>Thursday</t>
  </si>
  <si>
    <t>Friday</t>
  </si>
  <si>
    <t>Saturday</t>
  </si>
  <si>
    <t>Sunday</t>
  </si>
  <si>
    <t>Target Food Cost %</t>
  </si>
  <si>
    <t>Food Budget for the Week</t>
  </si>
  <si>
    <t>Expected Food Sales for the Week</t>
  </si>
  <si>
    <t>Expected Total Sales for the Week</t>
  </si>
  <si>
    <t>Target Labor Cost %</t>
  </si>
  <si>
    <t>Labor Budget for the Week</t>
  </si>
  <si>
    <t xml:space="preserve">Daily Labor Spend </t>
  </si>
  <si>
    <t xml:space="preserve">Item Name </t>
  </si>
  <si>
    <t xml:space="preserve"> Category </t>
  </si>
  <si>
    <t xml:space="preserve"> Current Stock </t>
  </si>
  <si>
    <t xml:space="preserve"> Reorder Point </t>
  </si>
  <si>
    <t xml:space="preserve"> Unit </t>
  </si>
  <si>
    <t xml:space="preserve"> Supplier </t>
  </si>
  <si>
    <t xml:space="preserve"> Last Ordered </t>
  </si>
  <si>
    <t xml:space="preserve"> Status</t>
  </si>
  <si>
    <t xml:space="preserve">Tomatoes  </t>
  </si>
  <si>
    <t xml:space="preserve"> Produce  </t>
  </si>
  <si>
    <t xml:space="preserve"> lb   </t>
  </si>
  <si>
    <t xml:space="preserve"> Farm A   </t>
  </si>
  <si>
    <t xml:space="preserve"> 2025-04-25   </t>
  </si>
  <si>
    <t xml:space="preserve">Chicken   </t>
  </si>
  <si>
    <t xml:space="preserve"> Protein  </t>
  </si>
  <si>
    <t xml:space="preserve"> Farm B   </t>
  </si>
  <si>
    <t xml:space="preserve"> 2025-04-20   </t>
  </si>
  <si>
    <t xml:space="preserve">Olive Oil </t>
  </si>
  <si>
    <t xml:space="preserve"> Pantry   </t>
  </si>
  <si>
    <t xml:space="preserve"> gal  </t>
  </si>
  <si>
    <t xml:space="preserve"> Farm C   </t>
  </si>
  <si>
    <t xml:space="preserve"> 2025-04-15   </t>
  </si>
  <si>
    <t>[Formula in Status Column: =IF(C2&lt;D2,"Order Now","OK")]</t>
  </si>
  <si>
    <t>Inventory Management System</t>
  </si>
  <si>
    <t>Garlic</t>
  </si>
  <si>
    <t>Onions</t>
  </si>
  <si>
    <t>Potatoes</t>
  </si>
  <si>
    <t xml:space="preserve">Halibut </t>
  </si>
  <si>
    <t>Lobsters</t>
  </si>
  <si>
    <t>Clams</t>
  </si>
  <si>
    <t>Itralian Sausage - Hot</t>
  </si>
  <si>
    <t>Fish</t>
  </si>
  <si>
    <t>Meat</t>
  </si>
  <si>
    <t>Grass-Fed Striploin</t>
  </si>
  <si>
    <t>Pork Chops</t>
  </si>
  <si>
    <t>Chicken Breasts</t>
  </si>
  <si>
    <t>Chocolate 72%</t>
  </si>
  <si>
    <t xml:space="preserve">Date       </t>
  </si>
  <si>
    <t xml:space="preserve"> Item    </t>
  </si>
  <si>
    <t xml:space="preserve"> Quantity Wasted (lbs) </t>
  </si>
  <si>
    <t xml:space="preserve"> Reason      </t>
  </si>
  <si>
    <t xml:space="preserve"> Notes</t>
  </si>
  <si>
    <t xml:space="preserve"> Lettuce </t>
  </si>
  <si>
    <t xml:space="preserve"> Spoilage    </t>
  </si>
  <si>
    <t xml:space="preserve"> Use for compost</t>
  </si>
  <si>
    <t xml:space="preserve"> Bread   </t>
  </si>
  <si>
    <t xml:space="preserve"> Overbaked   </t>
  </si>
  <si>
    <t xml:space="preserve"> Donate if edible</t>
  </si>
  <si>
    <t xml:space="preserve"> Fish    </t>
  </si>
  <si>
    <t xml:space="preserve"> Trim loss   </t>
  </si>
  <si>
    <t xml:space="preserve"> Adjust portioning</t>
  </si>
  <si>
    <t>Waste Log</t>
  </si>
  <si>
    <t xml:space="preserve">Equipment   </t>
  </si>
  <si>
    <t xml:space="preserve"> Last Check  </t>
  </si>
  <si>
    <t xml:space="preserve"> Next Check  </t>
  </si>
  <si>
    <t xml:space="preserve"> Status        </t>
  </si>
  <si>
    <t xml:space="preserve">Oven A      </t>
  </si>
  <si>
    <t xml:space="preserve"> 2025-03-01  </t>
  </si>
  <si>
    <t xml:space="preserve"> 2025-06-01  </t>
  </si>
  <si>
    <t xml:space="preserve"> OK            </t>
  </si>
  <si>
    <t xml:space="preserve"> Clean filters</t>
  </si>
  <si>
    <t xml:space="preserve">Freezer B   </t>
  </si>
  <si>
    <t xml:space="preserve"> 2025-02-15  </t>
  </si>
  <si>
    <t xml:space="preserve"> 2025-05-15  </t>
  </si>
  <si>
    <t xml:space="preserve"> Needs Repair  </t>
  </si>
  <si>
    <t xml:space="preserve"> Check compressor</t>
  </si>
  <si>
    <t xml:space="preserve">Dishwasher  </t>
  </si>
  <si>
    <t xml:space="preserve"> 2025-04-01  </t>
  </si>
  <si>
    <t xml:space="preserve"> 2025-07-01  </t>
  </si>
  <si>
    <t xml:space="preserve"> Inspect hoses</t>
  </si>
  <si>
    <t>Equipment Maintenance</t>
  </si>
  <si>
    <t xml:space="preserve">Item    </t>
  </si>
  <si>
    <t xml:space="preserve"> Week 1 Sales </t>
  </si>
  <si>
    <t xml:space="preserve"> Week 2 Sales </t>
  </si>
  <si>
    <t xml:space="preserve"> Order Quantity</t>
  </si>
  <si>
    <t xml:space="preserve">Chicken </t>
  </si>
  <si>
    <t xml:space="preserve">Lettuce </t>
  </si>
  <si>
    <t xml:space="preserve">Pasta   </t>
  </si>
  <si>
    <t>Order Forecasting</t>
  </si>
  <si>
    <t xml:space="preserve"> Forecast        (Moving Average) </t>
  </si>
  <si>
    <t>lbs</t>
  </si>
  <si>
    <t>Veal</t>
  </si>
  <si>
    <t>Salmon</t>
  </si>
  <si>
    <t>Lobster</t>
  </si>
  <si>
    <t>Halibut</t>
  </si>
  <si>
    <t>Carrots</t>
  </si>
  <si>
    <t>Apples</t>
  </si>
  <si>
    <t>Pears</t>
  </si>
  <si>
    <t>Italian Sausage</t>
  </si>
  <si>
    <t>ea</t>
  </si>
  <si>
    <t>doz</t>
  </si>
  <si>
    <t>Unit</t>
  </si>
  <si>
    <t>bu</t>
  </si>
  <si>
    <t xml:space="preserve"> </t>
  </si>
  <si>
    <t>Duck Breasts</t>
  </si>
  <si>
    <t xml:space="preserve"> E1: Gap Analysis </t>
  </si>
  <si>
    <t xml:space="preserve"> F1: Action Plan </t>
  </si>
  <si>
    <t xml:space="preserve"> G1: Priority</t>
  </si>
  <si>
    <t>First Principles Audit</t>
  </si>
  <si>
    <t xml:space="preserve">Principle </t>
  </si>
  <si>
    <t xml:space="preserve">Description </t>
  </si>
  <si>
    <t xml:space="preserve">Current Practice </t>
  </si>
  <si>
    <t xml:space="preserve">Score (1–5) </t>
  </si>
  <si>
    <t xml:space="preserve">Align menus with seasonal ingredients for freshness and sustainability. </t>
  </si>
  <si>
    <t xml:space="preserve">[e.g., partial seasonal focus] </t>
  </si>
  <si>
    <t>The American Geography Fallacy</t>
  </si>
  <si>
    <t>The Single Business Fallacy</t>
  </si>
  <si>
    <t>The Enlightened Pricing Model</t>
  </si>
  <si>
    <t>The Experience Fallacy</t>
  </si>
  <si>
    <t>The Technician-as-Manager Fallacy</t>
  </si>
  <si>
    <t>The Kitchen-as-Cost Center Fallacy</t>
  </si>
  <si>
    <t>Revenue per Employee Reverse Engineering</t>
  </si>
  <si>
    <t>A Precision Mindset</t>
  </si>
  <si>
    <t>Marketing from First Principles</t>
  </si>
  <si>
    <t>Mission-Based Leadership</t>
  </si>
  <si>
    <t>Belief is the Catalyst</t>
  </si>
  <si>
    <t>Daily/Weekly/Monthly KPIs</t>
  </si>
  <si>
    <t>Systems Set You free</t>
  </si>
  <si>
    <t>Stealth Marketing</t>
  </si>
  <si>
    <t>Service, Stagecraft, Delight</t>
  </si>
  <si>
    <t>Emotional Choreography</t>
  </si>
  <si>
    <t>Revenue Management</t>
  </si>
  <si>
    <t>Menu Engineering</t>
  </si>
  <si>
    <t>Safety, Compliance, Risk Mitigation</t>
  </si>
  <si>
    <t>5 Hats, 4 Plans</t>
  </si>
  <si>
    <t>Technology Humanized</t>
  </si>
  <si>
    <t>Tech Stack, Human Sigma</t>
  </si>
  <si>
    <t>GTD, Station Manuals,</t>
  </si>
  <si>
    <t>False Premises Crisis</t>
  </si>
  <si>
    <t>The Reification Fallacy</t>
  </si>
  <si>
    <t>The GM Organizational Fallacy</t>
  </si>
  <si>
    <t>Enlightened Leadership</t>
  </si>
  <si>
    <t>Leases &amp; Phantom Equity</t>
  </si>
  <si>
    <t>Front of House Mastery</t>
  </si>
  <si>
    <t>Kitchen Mastery</t>
  </si>
  <si>
    <t>Science in the Front of House</t>
  </si>
  <si>
    <t>Science in the Kitchen</t>
  </si>
  <si>
    <t>Antirivalrous Hospitality</t>
  </si>
  <si>
    <t xml:space="preserve"> E4: [Identify gaps, e.g., lack of automated alerts] </t>
  </si>
  <si>
    <t xml:space="preserve"> F4: [Plan improvements, e.g., adopt inventory tracking software] </t>
  </si>
  <si>
    <t>Monthly Accountant Report</t>
  </si>
  <si>
    <t>High</t>
  </si>
  <si>
    <t>Low</t>
  </si>
  <si>
    <t>Medium</t>
  </si>
  <si>
    <t>Total Annual Expenses</t>
  </si>
  <si>
    <t>*Direct Beverage Labor = Sommeliers, Beverage Managers, Bartenders</t>
  </si>
  <si>
    <t>COGS Food</t>
  </si>
  <si>
    <t>COGS Beverage</t>
  </si>
  <si>
    <t>FIXED COST per CUSTOMER</t>
  </si>
  <si>
    <t>Total Fixed Costs</t>
  </si>
  <si>
    <t>Annual Number of Customer</t>
  </si>
  <si>
    <t>FCC (Fixed Cost per Customer</t>
  </si>
  <si>
    <t>Direct Beverage Labor*</t>
  </si>
  <si>
    <t>Rent Cost per Customer</t>
  </si>
  <si>
    <t>Monthly Rent</t>
  </si>
  <si>
    <t>Annual Number of Customers</t>
  </si>
  <si>
    <t>RCC (Rent Cost per Customer)</t>
  </si>
  <si>
    <t>Fixed Cost per Customer©</t>
  </si>
  <si>
    <t>Target Profit %</t>
  </si>
  <si>
    <t>Selling Price of Dish</t>
  </si>
  <si>
    <t>Enlightened Pricing Formula (For Tasting Menu - Food)</t>
  </si>
  <si>
    <t>Enlightened Pricing Formula (For À la Carte Food)</t>
  </si>
  <si>
    <t>Entrée Percentage of FCC</t>
  </si>
  <si>
    <t>Appetizer Percentage of FCC</t>
  </si>
  <si>
    <t>Dessert Percentage of FCC</t>
  </si>
  <si>
    <t>Entrée Plate Cost</t>
  </si>
  <si>
    <t>Appetizer Plate Cost</t>
  </si>
  <si>
    <t>Dessert Plate Cost</t>
  </si>
  <si>
    <t>Target Profit</t>
  </si>
  <si>
    <t>Selling Price of Entrée</t>
  </si>
  <si>
    <t>Selling Price of Appetizer</t>
  </si>
  <si>
    <t>Selling Price of Dessert</t>
  </si>
  <si>
    <t>Tool #3</t>
  </si>
  <si>
    <t>Tool #6</t>
  </si>
  <si>
    <t>Tool #5</t>
  </si>
  <si>
    <t>Guest Name</t>
  </si>
  <si>
    <t>Spouse</t>
  </si>
  <si>
    <t>Company</t>
  </si>
  <si>
    <t xml:space="preserve">Title </t>
  </si>
  <si>
    <t>Birthday</t>
  </si>
  <si>
    <t>Spouse Birthday</t>
  </si>
  <si>
    <t>Favorite Table</t>
  </si>
  <si>
    <t>Favorite Cocktail</t>
  </si>
  <si>
    <t>Favorite Wine(s)</t>
  </si>
  <si>
    <t>Favorite Dish</t>
  </si>
  <si>
    <t>Favorite Wine</t>
  </si>
  <si>
    <t xml:space="preserve"> CRM Transformation Database Setup</t>
  </si>
  <si>
    <t>John Wick</t>
  </si>
  <si>
    <t>Visit #1 08.12.21 Notes</t>
  </si>
  <si>
    <t>Visit #2 09.18.23 Notes</t>
  </si>
  <si>
    <t>Visit #3 04.08.24 Notes</t>
  </si>
  <si>
    <t>Visit #4 12.16.24 Notes</t>
  </si>
  <si>
    <t>The Company</t>
  </si>
  <si>
    <t>Baba Yaga</t>
  </si>
  <si>
    <t>Customer Count</t>
  </si>
  <si>
    <t>Average Ticket</t>
  </si>
  <si>
    <t>Labor Cost</t>
  </si>
  <si>
    <t>Food Cost</t>
  </si>
  <si>
    <t>Beverage Cost</t>
  </si>
  <si>
    <t>Daily Value</t>
  </si>
  <si>
    <t>Weekly Total</t>
  </si>
  <si>
    <t>Monthly Total</t>
  </si>
  <si>
    <t>%</t>
  </si>
  <si>
    <t>Food Sales</t>
  </si>
  <si>
    <t>Beverage Sales</t>
  </si>
  <si>
    <t>Total Sales</t>
  </si>
  <si>
    <t>KPI Dashboard</t>
  </si>
  <si>
    <t>Tool 19</t>
  </si>
  <si>
    <t xml:space="preserve">  % Allocation to Beverage</t>
  </si>
  <si>
    <t>FCC for Beverage</t>
  </si>
  <si>
    <t>Enlightened Pricing Formula (Beverage % / Food %)</t>
  </si>
  <si>
    <t>FCC for Food</t>
  </si>
  <si>
    <t>Selling Price of Beverage</t>
  </si>
  <si>
    <t>Target Beverage Profit %</t>
  </si>
  <si>
    <t>Tasting Menu Food Cost</t>
  </si>
  <si>
    <t>Selling Price of Tasting Menu</t>
  </si>
  <si>
    <t>Target Food Profit %</t>
  </si>
  <si>
    <t>TASTING MENU PRICING</t>
  </si>
  <si>
    <t>BEVERAGE PRICING</t>
  </si>
  <si>
    <t>À LA CARTE FOOD PRICING</t>
  </si>
  <si>
    <t xml:space="preserve">Declining Food Budget Spreadsheet </t>
  </si>
  <si>
    <t xml:space="preserve">Declining Labor Budget Spreadsheet </t>
  </si>
  <si>
    <t>Section</t>
  </si>
  <si>
    <t>Details</t>
  </si>
  <si>
    <t>Date &amp; Shift Time</t>
  </si>
  <si>
    <t>Shift Summary</t>
  </si>
  <si>
    <t>Team Highlights</t>
  </si>
  <si>
    <t>Guest Feedback</t>
  </si>
  <si>
    <t>Challenges Encountered</t>
  </si>
  <si>
    <t>Action Items</t>
  </si>
  <si>
    <t xml:space="preserve">Captain’s Evening Reflection Form </t>
  </si>
  <si>
    <t>Team Mood Check-In</t>
  </si>
  <si>
    <t>Service Objectives</t>
  </si>
  <si>
    <t>Special Considerations</t>
  </si>
  <si>
    <t>Support Requests</t>
  </si>
  <si>
    <t>TOOL 29</t>
  </si>
  <si>
    <t>Pre-Service Emotional Calibration Briefing Template</t>
  </si>
  <si>
    <t>TOOL 30</t>
  </si>
  <si>
    <t>Date</t>
  </si>
  <si>
    <t>Staff Member</t>
  </si>
  <si>
    <t>Guest Issue</t>
  </si>
  <si>
    <t>Recovery Action</t>
  </si>
  <si>
    <t>Cost Incurred</t>
  </si>
  <si>
    <t>Outcome Summary</t>
  </si>
  <si>
    <t>TOOL 31</t>
  </si>
  <si>
    <t>Storybank Collection Log</t>
  </si>
  <si>
    <t>Jeremy</t>
  </si>
  <si>
    <t>Sandra</t>
  </si>
  <si>
    <t>Phillipe</t>
  </si>
  <si>
    <t>Jorge</t>
  </si>
  <si>
    <t>Alicia</t>
  </si>
  <si>
    <t>Delight Budget — Guest Recovery Allocation Grid</t>
  </si>
  <si>
    <t>TOOL 33</t>
  </si>
  <si>
    <t>Back Waiter</t>
  </si>
  <si>
    <t> Inform Captain</t>
  </si>
  <si>
    <t> Apologize</t>
  </si>
  <si>
    <t>Front Waiter</t>
  </si>
  <si>
    <t>Captain</t>
  </si>
  <si>
    <t> Apologize and correct</t>
  </si>
  <si>
    <t> Choose amongst:</t>
  </si>
  <si>
    <t>Extra Course</t>
  </si>
  <si>
    <t>Taste of Wine</t>
  </si>
  <si>
    <t> $20</t>
  </si>
  <si>
    <t> Inform Maître d’</t>
  </si>
  <si>
    <t>Guest Issues</t>
  </si>
  <si>
    <t>Recovery Actions</t>
  </si>
  <si>
    <t>Budget $</t>
  </si>
  <si>
    <t>Maitre d'</t>
  </si>
  <si>
    <t>Service Director</t>
  </si>
  <si>
    <t>Wide Discretion</t>
  </si>
  <si>
    <t> $100</t>
  </si>
  <si>
    <t> $250</t>
  </si>
  <si>
    <t> Inform Service Director</t>
  </si>
  <si>
    <t> Inform COO &amp; CEO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</si>
</sst>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[$$-409]#,##0.00"/>
    <numFmt numFmtId="165" formatCode="[$$-409]#,##0"/>
    <numFmt numFmtId="166" formatCode="0.0"/>
    <numFmt numFmtId="167" formatCode="&quot;$&quot;#,##0.00"/>
    <numFmt numFmtId="168" formatCode="&quot;$&quot;#,##0"/>
    <numFmt numFmtId="169" formatCode="_(* #,##0_);_(* \(#,##0\);_(* &quot;-&quot;??_);_(@_)"/>
    <numFmt numFmtId="170" formatCode="0.0%"/>
  </numFmts>
  <fonts count="42">
    <font>
      <sz val="11"/>
      <color theme="1"/>
      <name val="Aptos Narrow"/>
      <family val="2"/>
      <scheme val="minor"/>
    </font>
    <font>
      <sz val="11"/>
      <color theme="1"/>
      <name val="Arial"/>
      <family val="18"/>
    </font>
    <font>
      <i/>
      <sz val="8"/>
      <color rgb="FF000000"/>
      <name val="Helvetica-Oblique"/>
      <family val="18"/>
    </font>
    <font>
      <b/>
      <sz val="10"/>
      <color rgb="FF000000"/>
      <name val="Arial"/>
      <family val="18"/>
    </font>
    <font>
      <i/>
      <sz val="10"/>
      <color rgb="FF000000"/>
      <name val="Cambria"/>
      <family val="18"/>
    </font>
    <font>
      <sz val="10"/>
      <color theme="1"/>
      <name val="Aptos Narrow"/>
      <family val="2"/>
      <scheme val="minor"/>
    </font>
    <font>
      <sz val="9"/>
      <color theme="1"/>
      <name val="Helvetica"/>
      <family val="18"/>
    </font>
    <font>
      <b/>
      <sz val="10"/>
      <color theme="1"/>
      <name val="Aptos Narrow"/>
      <family val="2"/>
      <scheme val="minor"/>
    </font>
    <font>
      <b/>
      <sz val="10"/>
      <color rgb="FF000000"/>
      <name val="Helvetica-Oblique"/>
      <family val="18"/>
    </font>
    <font>
      <sz val="14"/>
      <color theme="1"/>
      <name val="Arial"/>
      <family val="18"/>
    </font>
    <font>
      <sz val="11"/>
      <color theme="1"/>
      <name val="Avenir Book"/>
      <family val="2"/>
    </font>
    <font>
      <sz val="12"/>
      <color theme="1"/>
      <name val="Avenir Book"/>
      <family val="2"/>
    </font>
    <font>
      <sz val="16"/>
      <color theme="1"/>
      <name val="Avenir Book"/>
      <family val="2"/>
    </font>
    <font>
      <sz val="12"/>
      <color theme="1"/>
      <name val="Avenir Medium"/>
      <family val="2"/>
    </font>
    <font>
      <sz val="16"/>
      <color theme="1"/>
      <name val="Avenir Heavy"/>
      <family val="2"/>
    </font>
    <font>
      <sz val="14"/>
      <color theme="1"/>
      <name val="Avenir Heavy"/>
      <family val="2"/>
    </font>
    <font>
      <sz val="12"/>
      <color theme="1"/>
      <name val="Avenir Roman"/>
    </font>
    <font>
      <sz val="16"/>
      <color theme="4" tint="-0.499984740745262"/>
      <name val="Avenir Heavy"/>
      <family val="2"/>
    </font>
    <font>
      <sz val="11"/>
      <color theme="1"/>
      <name val="Aptos Narrow"/>
      <family val="2"/>
      <scheme val="minor"/>
    </font>
    <font>
      <u/>
      <sz val="11"/>
      <color theme="1"/>
      <name val="Avenir Book"/>
      <family val="2"/>
    </font>
    <font>
      <b/>
      <sz val="11"/>
      <color theme="1"/>
      <name val="Avenir Heavy"/>
      <family val="2"/>
    </font>
    <font>
      <sz val="11"/>
      <color theme="1"/>
      <name val="Avenir Heavy"/>
      <family val="2"/>
    </font>
    <font>
      <sz val="10"/>
      <color theme="1"/>
      <name val="Avenir Book"/>
      <family val="2"/>
    </font>
    <font>
      <sz val="12"/>
      <color theme="1"/>
      <name val="Avenir Heavy"/>
      <family val="2"/>
    </font>
    <font>
      <b/>
      <sz val="11"/>
      <color theme="1"/>
      <name val="Aptos Narrow"/>
      <scheme val="minor"/>
    </font>
    <font>
      <b/>
      <sz val="10"/>
      <color rgb="FF000000"/>
      <name val="Avenir Book"/>
      <family val="2"/>
    </font>
    <font>
      <sz val="10"/>
      <color rgb="FF000000"/>
      <name val="Avenir Book"/>
      <family val="2"/>
    </font>
    <font>
      <u/>
      <sz val="11"/>
      <color theme="1"/>
      <name val="Avenir Heavy"/>
      <family val="2"/>
    </font>
    <font>
      <sz val="8"/>
      <color theme="1"/>
      <name val="Avenir Book"/>
      <family val="2"/>
    </font>
    <font>
      <sz val="8"/>
      <color rgb="FF000000"/>
      <name val="Avenir Book"/>
      <family val="2"/>
    </font>
    <font>
      <sz val="10"/>
      <color theme="1"/>
      <name val="Avenir Heavy"/>
      <family val="2"/>
    </font>
    <font>
      <b/>
      <u/>
      <sz val="10"/>
      <color rgb="FF000000"/>
      <name val="Avenir Heavy"/>
      <family val="2"/>
    </font>
    <font>
      <u/>
      <sz val="10"/>
      <color rgb="FF000000"/>
      <name val="Avenir Book"/>
      <family val="2"/>
    </font>
    <font>
      <u/>
      <sz val="10"/>
      <color theme="1"/>
      <name val="Aptos Narrow"/>
      <family val="2"/>
      <scheme val="minor"/>
    </font>
    <font>
      <b/>
      <sz val="10"/>
      <color theme="1"/>
      <name val="Aptos Narrow"/>
      <scheme val="minor"/>
    </font>
    <font>
      <u/>
      <sz val="8"/>
      <color rgb="FF000000"/>
      <name val="Avenir Book"/>
      <family val="2"/>
    </font>
    <font>
      <b/>
      <sz val="10"/>
      <color theme="1"/>
      <name val="Avenir Book"/>
      <family val="2"/>
    </font>
    <font>
      <b/>
      <sz val="10"/>
      <color theme="1"/>
      <name val="Avenir Heavy"/>
      <family val="2"/>
    </font>
    <font>
      <b/>
      <sz val="11"/>
      <color theme="1"/>
      <name val="Avenir Book"/>
      <family val="2"/>
    </font>
    <font>
      <b/>
      <u/>
      <sz val="10"/>
      <color rgb="FF000000"/>
      <name val="Avenir Book"/>
      <family val="2"/>
    </font>
    <font>
      <u/>
      <sz val="10"/>
      <color rgb="FF000000"/>
      <name val="Avenir Medium"/>
      <family val="2"/>
    </font>
    <font>
      <sz val="12"/>
      <color rgb="FF000000"/>
      <name val="Avenir Heavy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DAE9F8"/>
        <bgColor indexed="64"/>
      </patternFill>
    </fill>
  </fills>
  <borders count="31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/>
      <top style="thin">
        <color rgb="FF505050"/>
      </top>
      <bottom/>
      <diagonal/>
    </border>
    <border>
      <left style="thin">
        <color rgb="FF505050"/>
      </left>
      <right/>
      <top/>
      <bottom/>
      <diagonal/>
    </border>
    <border>
      <left/>
      <right style="thin">
        <color rgb="FF505050"/>
      </right>
      <top/>
      <bottom/>
      <diagonal/>
    </border>
    <border>
      <left/>
      <right/>
      <top/>
      <bottom style="thin">
        <color rgb="FF50505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229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4" xfId="0" applyBorder="1"/>
    <xf numFmtId="0" fontId="0" fillId="0" borderId="7" xfId="0" applyBorder="1"/>
    <xf numFmtId="0" fontId="0" fillId="0" borderId="3" xfId="0" applyBorder="1"/>
    <xf numFmtId="0" fontId="0" fillId="0" borderId="8" xfId="0" applyBorder="1"/>
    <xf numFmtId="0" fontId="0" fillId="0" borderId="2" xfId="0" applyBorder="1"/>
    <xf numFmtId="0" fontId="3" fillId="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/>
    <xf numFmtId="0" fontId="7" fillId="0" borderId="0" xfId="0" applyFont="1" applyAlignment="1">
      <alignment horizontal="center"/>
    </xf>
    <xf numFmtId="0" fontId="8" fillId="2" borderId="0" xfId="0" applyFont="1" applyFill="1" applyAlignment="1">
      <alignment horizontal="center" wrapText="1"/>
    </xf>
    <xf numFmtId="0" fontId="0" fillId="0" borderId="0" xfId="0" applyAlignment="1">
      <alignment horizontal="center"/>
    </xf>
    <xf numFmtId="165" fontId="0" fillId="0" borderId="1" xfId="0" applyNumberFormat="1" applyBorder="1"/>
    <xf numFmtId="10" fontId="0" fillId="0" borderId="1" xfId="0" applyNumberFormat="1" applyBorder="1"/>
    <xf numFmtId="164" fontId="6" fillId="0" borderId="0" xfId="0" applyNumberFormat="1" applyFont="1" applyAlignment="1">
      <alignment wrapText="1"/>
    </xf>
    <xf numFmtId="0" fontId="9" fillId="0" borderId="0" xfId="0" applyFont="1"/>
    <xf numFmtId="0" fontId="8" fillId="2" borderId="7" xfId="0" applyFont="1" applyFill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4" fontId="6" fillId="0" borderId="9" xfId="0" applyNumberFormat="1" applyFont="1" applyBorder="1" applyAlignment="1">
      <alignment wrapText="1"/>
    </xf>
    <xf numFmtId="0" fontId="8" fillId="2" borderId="8" xfId="0" applyFont="1" applyFill="1" applyBorder="1" applyAlignment="1">
      <alignment horizontal="center" wrapText="1"/>
    </xf>
    <xf numFmtId="164" fontId="6" fillId="0" borderId="8" xfId="0" applyNumberFormat="1" applyFont="1" applyBorder="1" applyAlignment="1">
      <alignment wrapText="1"/>
    </xf>
    <xf numFmtId="164" fontId="6" fillId="0" borderId="2" xfId="0" applyNumberFormat="1" applyFont="1" applyBorder="1" applyAlignment="1">
      <alignment wrapText="1"/>
    </xf>
    <xf numFmtId="0" fontId="0" fillId="0" borderId="6" xfId="0" applyBorder="1" applyAlignment="1">
      <alignment horizontal="center"/>
    </xf>
    <xf numFmtId="0" fontId="9" fillId="0" borderId="7" xfId="0" applyFont="1" applyBorder="1"/>
    <xf numFmtId="0" fontId="7" fillId="0" borderId="7" xfId="0" applyFont="1" applyBorder="1" applyAlignment="1">
      <alignment horizontal="center"/>
    </xf>
    <xf numFmtId="0" fontId="0" fillId="0" borderId="9" xfId="0" applyBorder="1" applyAlignment="1">
      <alignment horizontal="center" wrapText="1"/>
    </xf>
    <xf numFmtId="0" fontId="0" fillId="0" borderId="9" xfId="0" applyBorder="1" applyAlignment="1">
      <alignment wrapText="1"/>
    </xf>
    <xf numFmtId="0" fontId="9" fillId="0" borderId="8" xfId="0" applyFont="1" applyBorder="1"/>
    <xf numFmtId="0" fontId="7" fillId="0" borderId="8" xfId="0" applyFont="1" applyBorder="1" applyAlignment="1">
      <alignment horizontal="center"/>
    </xf>
    <xf numFmtId="165" fontId="0" fillId="0" borderId="0" xfId="0" applyNumberFormat="1"/>
    <xf numFmtId="0" fontId="10" fillId="0" borderId="0" xfId="0" applyFont="1"/>
    <xf numFmtId="0" fontId="11" fillId="0" borderId="0" xfId="0" applyFont="1"/>
    <xf numFmtId="0" fontId="11" fillId="2" borderId="0" xfId="0" applyFont="1" applyFill="1"/>
    <xf numFmtId="0" fontId="11" fillId="2" borderId="10" xfId="0" applyFont="1" applyFill="1" applyBorder="1" applyAlignment="1">
      <alignment horizontal="center"/>
    </xf>
    <xf numFmtId="0" fontId="12" fillId="0" borderId="0" xfId="0" applyFont="1"/>
    <xf numFmtId="0" fontId="10" fillId="2" borderId="0" xfId="0" applyFont="1" applyFill="1"/>
    <xf numFmtId="0" fontId="10" fillId="0" borderId="10" xfId="0" applyFont="1" applyBorder="1"/>
    <xf numFmtId="0" fontId="10" fillId="0" borderId="12" xfId="0" applyFont="1" applyBorder="1"/>
    <xf numFmtId="0" fontId="10" fillId="2" borderId="12" xfId="0" applyFont="1" applyFill="1" applyBorder="1"/>
    <xf numFmtId="0" fontId="10" fillId="0" borderId="13" xfId="0" applyFont="1" applyBorder="1"/>
    <xf numFmtId="0" fontId="10" fillId="2" borderId="13" xfId="0" applyFont="1" applyFill="1" applyBorder="1"/>
    <xf numFmtId="0" fontId="10" fillId="0" borderId="14" xfId="0" applyFont="1" applyBorder="1"/>
    <xf numFmtId="0" fontId="13" fillId="2" borderId="14" xfId="0" applyFont="1" applyFill="1" applyBorder="1" applyAlignment="1">
      <alignment horizontal="center" wrapText="1"/>
    </xf>
    <xf numFmtId="0" fontId="13" fillId="2" borderId="10" xfId="0" applyFont="1" applyFill="1" applyBorder="1" applyAlignment="1">
      <alignment horizontal="center" wrapText="1"/>
    </xf>
    <xf numFmtId="0" fontId="13" fillId="2" borderId="15" xfId="0" applyFont="1" applyFill="1" applyBorder="1" applyAlignment="1">
      <alignment horizontal="center" wrapText="1"/>
    </xf>
    <xf numFmtId="0" fontId="14" fillId="0" borderId="0" xfId="0" applyFont="1"/>
    <xf numFmtId="0" fontId="11" fillId="0" borderId="10" xfId="0" applyFont="1" applyBorder="1"/>
    <xf numFmtId="0" fontId="11" fillId="2" borderId="16" xfId="0" applyFont="1" applyFill="1" applyBorder="1" applyAlignment="1">
      <alignment horizontal="center" wrapText="1"/>
    </xf>
    <xf numFmtId="14" fontId="11" fillId="0" borderId="20" xfId="0" applyNumberFormat="1" applyFont="1" applyBorder="1"/>
    <xf numFmtId="14" fontId="11" fillId="2" borderId="12" xfId="0" applyNumberFormat="1" applyFont="1" applyFill="1" applyBorder="1"/>
    <xf numFmtId="14" fontId="11" fillId="0" borderId="12" xfId="0" applyNumberFormat="1" applyFont="1" applyBorder="1"/>
    <xf numFmtId="0" fontId="11" fillId="2" borderId="12" xfId="0" applyFont="1" applyFill="1" applyBorder="1"/>
    <xf numFmtId="0" fontId="11" fillId="0" borderId="12" xfId="0" applyFont="1" applyBorder="1"/>
    <xf numFmtId="0" fontId="11" fillId="0" borderId="21" xfId="0" applyFont="1" applyBorder="1"/>
    <xf numFmtId="0" fontId="11" fillId="2" borderId="13" xfId="0" applyFont="1" applyFill="1" applyBorder="1"/>
    <xf numFmtId="0" fontId="11" fillId="0" borderId="13" xfId="0" applyFont="1" applyBorder="1"/>
    <xf numFmtId="0" fontId="11" fillId="0" borderId="14" xfId="0" applyFont="1" applyBorder="1"/>
    <xf numFmtId="0" fontId="11" fillId="0" borderId="15" xfId="0" applyFont="1" applyBorder="1"/>
    <xf numFmtId="0" fontId="11" fillId="2" borderId="14" xfId="0" applyFont="1" applyFill="1" applyBorder="1" applyAlignment="1">
      <alignment horizontal="center"/>
    </xf>
    <xf numFmtId="0" fontId="11" fillId="2" borderId="15" xfId="0" applyFont="1" applyFill="1" applyBorder="1" applyAlignment="1">
      <alignment horizontal="center"/>
    </xf>
    <xf numFmtId="166" fontId="11" fillId="0" borderId="0" xfId="0" applyNumberFormat="1" applyFont="1"/>
    <xf numFmtId="0" fontId="11" fillId="0" borderId="0" xfId="0" applyFont="1" applyAlignment="1">
      <alignment horizontal="center" wrapText="1"/>
    </xf>
    <xf numFmtId="166" fontId="11" fillId="2" borderId="0" xfId="0" applyNumberFormat="1" applyFont="1" applyFill="1"/>
    <xf numFmtId="0" fontId="11" fillId="0" borderId="20" xfId="0" applyFont="1" applyBorder="1"/>
    <xf numFmtId="166" fontId="16" fillId="0" borderId="17" xfId="0" applyNumberFormat="1" applyFont="1" applyBorder="1"/>
    <xf numFmtId="0" fontId="16" fillId="0" borderId="19" xfId="0" applyFont="1" applyBorder="1"/>
    <xf numFmtId="166" fontId="16" fillId="2" borderId="17" xfId="0" applyNumberFormat="1" applyFont="1" applyFill="1" applyBorder="1"/>
    <xf numFmtId="0" fontId="16" fillId="2" borderId="19" xfId="0" applyFont="1" applyFill="1" applyBorder="1"/>
    <xf numFmtId="166" fontId="16" fillId="0" borderId="14" xfId="0" applyNumberFormat="1" applyFont="1" applyBorder="1"/>
    <xf numFmtId="0" fontId="16" fillId="0" borderId="15" xfId="0" applyFont="1" applyBorder="1"/>
    <xf numFmtId="166" fontId="16" fillId="2" borderId="14" xfId="0" applyNumberFormat="1" applyFont="1" applyFill="1" applyBorder="1"/>
    <xf numFmtId="0" fontId="16" fillId="2" borderId="15" xfId="0" applyFont="1" applyFill="1" applyBorder="1"/>
    <xf numFmtId="0" fontId="16" fillId="0" borderId="14" xfId="0" applyFont="1" applyBorder="1"/>
    <xf numFmtId="0" fontId="10" fillId="0" borderId="0" xfId="0" applyFont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 wrapText="1"/>
    </xf>
    <xf numFmtId="164" fontId="6" fillId="2" borderId="0" xfId="0" applyNumberFormat="1" applyFont="1" applyFill="1" applyAlignment="1">
      <alignment wrapText="1"/>
    </xf>
    <xf numFmtId="164" fontId="6" fillId="2" borderId="8" xfId="0" applyNumberFormat="1" applyFont="1" applyFill="1" applyBorder="1" applyAlignment="1">
      <alignment wrapText="1"/>
    </xf>
    <xf numFmtId="0" fontId="10" fillId="0" borderId="10" xfId="0" applyFont="1" applyBorder="1" applyAlignment="1">
      <alignment horizontal="center"/>
    </xf>
    <xf numFmtId="0" fontId="10" fillId="0" borderId="15" xfId="0" applyFont="1" applyBorder="1"/>
    <xf numFmtId="0" fontId="10" fillId="0" borderId="20" xfId="0" applyFont="1" applyBorder="1"/>
    <xf numFmtId="0" fontId="10" fillId="0" borderId="21" xfId="0" applyFont="1" applyBorder="1"/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167" fontId="10" fillId="0" borderId="0" xfId="0" applyNumberFormat="1" applyFont="1"/>
    <xf numFmtId="0" fontId="20" fillId="2" borderId="12" xfId="0" applyFont="1" applyFill="1" applyBorder="1"/>
    <xf numFmtId="168" fontId="20" fillId="2" borderId="13" xfId="0" applyNumberFormat="1" applyFont="1" applyFill="1" applyBorder="1"/>
    <xf numFmtId="169" fontId="10" fillId="0" borderId="13" xfId="1" applyNumberFormat="1" applyFont="1" applyBorder="1"/>
    <xf numFmtId="169" fontId="10" fillId="2" borderId="13" xfId="1" applyNumberFormat="1" applyFont="1" applyFill="1" applyBorder="1"/>
    <xf numFmtId="0" fontId="21" fillId="2" borderId="14" xfId="0" applyFont="1" applyFill="1" applyBorder="1"/>
    <xf numFmtId="167" fontId="21" fillId="2" borderId="15" xfId="0" applyNumberFormat="1" applyFont="1" applyFill="1" applyBorder="1"/>
    <xf numFmtId="0" fontId="19" fillId="0" borderId="12" xfId="0" applyFont="1" applyBorder="1"/>
    <xf numFmtId="0" fontId="21" fillId="0" borderId="14" xfId="0" applyFont="1" applyBorder="1"/>
    <xf numFmtId="167" fontId="21" fillId="0" borderId="15" xfId="0" applyNumberFormat="1" applyFont="1" applyBorder="1"/>
    <xf numFmtId="167" fontId="10" fillId="0" borderId="16" xfId="0" applyNumberFormat="1" applyFont="1" applyBorder="1"/>
    <xf numFmtId="170" fontId="10" fillId="0" borderId="16" xfId="0" applyNumberFormat="1" applyFont="1" applyBorder="1"/>
    <xf numFmtId="167" fontId="10" fillId="2" borderId="16" xfId="0" applyNumberFormat="1" applyFont="1" applyFill="1" applyBorder="1"/>
    <xf numFmtId="170" fontId="10" fillId="2" borderId="16" xfId="0" applyNumberFormat="1" applyFont="1" applyFill="1" applyBorder="1"/>
    <xf numFmtId="167" fontId="10" fillId="2" borderId="22" xfId="0" applyNumberFormat="1" applyFont="1" applyFill="1" applyBorder="1"/>
    <xf numFmtId="0" fontId="10" fillId="2" borderId="20" xfId="0" applyFont="1" applyFill="1" applyBorder="1"/>
    <xf numFmtId="168" fontId="10" fillId="2" borderId="16" xfId="0" applyNumberFormat="1" applyFont="1" applyFill="1" applyBorder="1"/>
    <xf numFmtId="168" fontId="10" fillId="0" borderId="16" xfId="0" applyNumberFormat="1" applyFont="1" applyBorder="1"/>
    <xf numFmtId="168" fontId="19" fillId="0" borderId="16" xfId="0" applyNumberFormat="1" applyFont="1" applyBorder="1"/>
    <xf numFmtId="169" fontId="10" fillId="0" borderId="16" xfId="1" applyNumberFormat="1" applyFont="1" applyBorder="1"/>
    <xf numFmtId="0" fontId="21" fillId="0" borderId="0" xfId="0" applyFont="1"/>
    <xf numFmtId="0" fontId="21" fillId="0" borderId="12" xfId="0" applyFont="1" applyBorder="1"/>
    <xf numFmtId="170" fontId="10" fillId="0" borderId="13" xfId="0" applyNumberFormat="1" applyFont="1" applyBorder="1"/>
    <xf numFmtId="167" fontId="21" fillId="0" borderId="13" xfId="0" applyNumberFormat="1" applyFont="1" applyBorder="1"/>
    <xf numFmtId="0" fontId="0" fillId="0" borderId="16" xfId="0" applyBorder="1"/>
    <xf numFmtId="0" fontId="0" fillId="0" borderId="16" xfId="0" applyBorder="1" applyAlignment="1">
      <alignment horizontal="center"/>
    </xf>
    <xf numFmtId="0" fontId="0" fillId="2" borderId="0" xfId="0" applyFill="1" applyAlignment="1">
      <alignment horizontal="center"/>
    </xf>
    <xf numFmtId="0" fontId="24" fillId="0" borderId="16" xfId="0" applyFont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2" xfId="0" applyFill="1" applyBorder="1"/>
    <xf numFmtId="0" fontId="0" fillId="0" borderId="12" xfId="0" applyBorder="1"/>
    <xf numFmtId="0" fontId="0" fillId="2" borderId="21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22" xfId="0" applyFill="1" applyBorder="1"/>
    <xf numFmtId="167" fontId="0" fillId="0" borderId="0" xfId="0" applyNumberFormat="1"/>
    <xf numFmtId="0" fontId="27" fillId="0" borderId="0" xfId="0" applyFont="1" applyAlignment="1">
      <alignment horizontal="center"/>
    </xf>
    <xf numFmtId="170" fontId="29" fillId="0" borderId="0" xfId="0" applyNumberFormat="1" applyFont="1" applyAlignment="1">
      <alignment horizontal="center"/>
    </xf>
    <xf numFmtId="170" fontId="28" fillId="0" borderId="0" xfId="0" applyNumberFormat="1" applyFont="1" applyAlignment="1">
      <alignment horizontal="center"/>
    </xf>
    <xf numFmtId="170" fontId="29" fillId="0" borderId="13" xfId="0" applyNumberFormat="1" applyFont="1" applyBorder="1" applyAlignment="1">
      <alignment horizontal="center"/>
    </xf>
    <xf numFmtId="170" fontId="28" fillId="0" borderId="13" xfId="0" applyNumberFormat="1" applyFont="1" applyBorder="1" applyAlignment="1">
      <alignment horizontal="center"/>
    </xf>
    <xf numFmtId="170" fontId="29" fillId="2" borderId="0" xfId="0" applyNumberFormat="1" applyFont="1" applyFill="1" applyAlignment="1">
      <alignment horizontal="center"/>
    </xf>
    <xf numFmtId="170" fontId="29" fillId="2" borderId="13" xfId="0" applyNumberFormat="1" applyFont="1" applyFill="1" applyBorder="1" applyAlignment="1">
      <alignment horizontal="center"/>
    </xf>
    <xf numFmtId="170" fontId="28" fillId="2" borderId="0" xfId="0" applyNumberFormat="1" applyFont="1" applyFill="1" applyAlignment="1">
      <alignment horizontal="center"/>
    </xf>
    <xf numFmtId="170" fontId="28" fillId="2" borderId="13" xfId="0" applyNumberFormat="1" applyFont="1" applyFill="1" applyBorder="1" applyAlignment="1">
      <alignment horizontal="center"/>
    </xf>
    <xf numFmtId="170" fontId="28" fillId="2" borderId="10" xfId="0" applyNumberFormat="1" applyFont="1" applyFill="1" applyBorder="1" applyAlignment="1">
      <alignment horizontal="center"/>
    </xf>
    <xf numFmtId="170" fontId="28" fillId="2" borderId="15" xfId="0" applyNumberFormat="1" applyFont="1" applyFill="1" applyBorder="1" applyAlignment="1">
      <alignment horizontal="center"/>
    </xf>
    <xf numFmtId="0" fontId="31" fillId="2" borderId="20" xfId="0" applyFont="1" applyFill="1" applyBorder="1" applyAlignment="1">
      <alignment horizontal="center"/>
    </xf>
    <xf numFmtId="0" fontId="31" fillId="2" borderId="0" xfId="0" applyFont="1" applyFill="1" applyAlignment="1">
      <alignment horizontal="center"/>
    </xf>
    <xf numFmtId="0" fontId="26" fillId="0" borderId="12" xfId="0" applyFont="1" applyBorder="1" applyAlignment="1">
      <alignment horizontal="left"/>
    </xf>
    <xf numFmtId="168" fontId="5" fillId="0" borderId="0" xfId="0" applyNumberFormat="1" applyFont="1"/>
    <xf numFmtId="0" fontId="32" fillId="2" borderId="12" xfId="0" applyFont="1" applyFill="1" applyBorder="1" applyAlignment="1">
      <alignment horizontal="left"/>
    </xf>
    <xf numFmtId="168" fontId="33" fillId="2" borderId="0" xfId="0" applyNumberFormat="1" applyFont="1" applyFill="1"/>
    <xf numFmtId="0" fontId="25" fillId="0" borderId="12" xfId="0" applyFont="1" applyBorder="1"/>
    <xf numFmtId="168" fontId="34" fillId="0" borderId="0" xfId="0" applyNumberFormat="1" applyFont="1"/>
    <xf numFmtId="0" fontId="26" fillId="2" borderId="12" xfId="0" applyFont="1" applyFill="1" applyBorder="1"/>
    <xf numFmtId="1" fontId="5" fillId="2" borderId="0" xfId="0" applyNumberFormat="1" applyFont="1" applyFill="1"/>
    <xf numFmtId="0" fontId="26" fillId="0" borderId="12" xfId="0" applyFont="1" applyBorder="1"/>
    <xf numFmtId="167" fontId="5" fillId="0" borderId="0" xfId="0" applyNumberFormat="1" applyFont="1"/>
    <xf numFmtId="168" fontId="5" fillId="2" borderId="0" xfId="0" applyNumberFormat="1" applyFont="1" applyFill="1"/>
    <xf numFmtId="0" fontId="26" fillId="2" borderId="14" xfId="0" applyFont="1" applyFill="1" applyBorder="1"/>
    <xf numFmtId="168" fontId="5" fillId="2" borderId="10" xfId="0" applyNumberFormat="1" applyFont="1" applyFill="1" applyBorder="1"/>
    <xf numFmtId="0" fontId="22" fillId="0" borderId="0" xfId="0" applyFont="1"/>
    <xf numFmtId="170" fontId="35" fillId="2" borderId="0" xfId="0" applyNumberFormat="1" applyFont="1" applyFill="1" applyAlignment="1">
      <alignment horizontal="center"/>
    </xf>
    <xf numFmtId="1" fontId="28" fillId="2" borderId="0" xfId="0" applyNumberFormat="1" applyFont="1" applyFill="1" applyAlignment="1">
      <alignment horizontal="center"/>
    </xf>
    <xf numFmtId="170" fontId="35" fillId="2" borderId="21" xfId="0" applyNumberFormat="1" applyFont="1" applyFill="1" applyBorder="1" applyAlignment="1">
      <alignment horizontal="center"/>
    </xf>
    <xf numFmtId="0" fontId="36" fillId="0" borderId="0" xfId="0" applyFont="1"/>
    <xf numFmtId="0" fontId="37" fillId="0" borderId="0" xfId="0" applyFont="1"/>
    <xf numFmtId="10" fontId="10" fillId="0" borderId="22" xfId="0" applyNumberFormat="1" applyFont="1" applyBorder="1"/>
    <xf numFmtId="167" fontId="38" fillId="0" borderId="22" xfId="0" applyNumberFormat="1" applyFont="1" applyBorder="1"/>
    <xf numFmtId="0" fontId="38" fillId="2" borderId="12" xfId="0" applyFont="1" applyFill="1" applyBorder="1"/>
    <xf numFmtId="0" fontId="38" fillId="0" borderId="12" xfId="0" applyFont="1" applyBorder="1"/>
    <xf numFmtId="0" fontId="21" fillId="2" borderId="12" xfId="0" applyFont="1" applyFill="1" applyBorder="1"/>
    <xf numFmtId="167" fontId="38" fillId="2" borderId="13" xfId="0" applyNumberFormat="1" applyFont="1" applyFill="1" applyBorder="1"/>
    <xf numFmtId="167" fontId="38" fillId="2" borderId="15" xfId="0" applyNumberFormat="1" applyFont="1" applyFill="1" applyBorder="1"/>
    <xf numFmtId="167" fontId="38" fillId="0" borderId="16" xfId="0" applyNumberFormat="1" applyFont="1" applyBorder="1"/>
    <xf numFmtId="168" fontId="38" fillId="2" borderId="13" xfId="0" applyNumberFormat="1" applyFont="1" applyFill="1" applyBorder="1"/>
    <xf numFmtId="168" fontId="38" fillId="0" borderId="13" xfId="0" applyNumberFormat="1" applyFont="1" applyBorder="1"/>
    <xf numFmtId="0" fontId="19" fillId="2" borderId="12" xfId="0" applyFont="1" applyFill="1" applyBorder="1"/>
    <xf numFmtId="168" fontId="21" fillId="0" borderId="13" xfId="0" applyNumberFormat="1" applyFont="1" applyBorder="1"/>
    <xf numFmtId="0" fontId="10" fillId="2" borderId="16" xfId="0" applyFont="1" applyFill="1" applyBorder="1"/>
    <xf numFmtId="0" fontId="30" fillId="0" borderId="0" xfId="0" applyFont="1"/>
    <xf numFmtId="0" fontId="31" fillId="2" borderId="21" xfId="0" applyFont="1" applyFill="1" applyBorder="1" applyAlignment="1">
      <alignment horizontal="center"/>
    </xf>
    <xf numFmtId="0" fontId="22" fillId="0" borderId="16" xfId="0" applyFont="1" applyBorder="1"/>
    <xf numFmtId="0" fontId="22" fillId="2" borderId="16" xfId="0" applyFont="1" applyFill="1" applyBorder="1"/>
    <xf numFmtId="0" fontId="22" fillId="0" borderId="19" xfId="0" applyFont="1" applyBorder="1"/>
    <xf numFmtId="0" fontId="22" fillId="2" borderId="19" xfId="0" applyFont="1" applyFill="1" applyBorder="1"/>
    <xf numFmtId="0" fontId="31" fillId="2" borderId="16" xfId="0" applyFont="1" applyFill="1" applyBorder="1" applyAlignment="1">
      <alignment horizontal="center"/>
    </xf>
    <xf numFmtId="0" fontId="26" fillId="0" borderId="16" xfId="0" applyFont="1" applyBorder="1"/>
    <xf numFmtId="0" fontId="26" fillId="2" borderId="16" xfId="0" applyFont="1" applyFill="1" applyBorder="1"/>
    <xf numFmtId="0" fontId="39" fillId="2" borderId="16" xfId="0" applyFont="1" applyFill="1" applyBorder="1" applyAlignment="1">
      <alignment horizontal="center"/>
    </xf>
    <xf numFmtId="0" fontId="40" fillId="2" borderId="16" xfId="0" applyFont="1" applyFill="1" applyBorder="1" applyAlignment="1">
      <alignment horizontal="center" wrapText="1"/>
    </xf>
    <xf numFmtId="14" fontId="22" fillId="0" borderId="16" xfId="0" applyNumberFormat="1" applyFont="1" applyBorder="1" applyAlignment="1">
      <alignment wrapText="1"/>
    </xf>
    <xf numFmtId="0" fontId="22" fillId="0" borderId="16" xfId="0" applyFont="1" applyBorder="1" applyAlignment="1">
      <alignment wrapText="1"/>
    </xf>
    <xf numFmtId="0" fontId="22" fillId="2" borderId="16" xfId="0" applyFont="1" applyFill="1" applyBorder="1" applyAlignment="1">
      <alignment wrapText="1"/>
    </xf>
    <xf numFmtId="0" fontId="26" fillId="0" borderId="23" xfId="0" applyFont="1" applyBorder="1" applyAlignment="1">
      <alignment vertical="center" wrapText="1"/>
    </xf>
    <xf numFmtId="0" fontId="29" fillId="0" borderId="23" xfId="0" applyFont="1" applyBorder="1" applyAlignment="1">
      <alignment vertical="center" wrapText="1"/>
    </xf>
    <xf numFmtId="0" fontId="26" fillId="3" borderId="23" xfId="0" applyFont="1" applyFill="1" applyBorder="1" applyAlignment="1">
      <alignment vertical="center" wrapText="1"/>
    </xf>
    <xf numFmtId="0" fontId="29" fillId="3" borderId="23" xfId="0" applyFont="1" applyFill="1" applyBorder="1" applyAlignment="1">
      <alignment vertical="center" wrapText="1"/>
    </xf>
    <xf numFmtId="0" fontId="29" fillId="0" borderId="24" xfId="0" applyFont="1" applyBorder="1" applyAlignment="1">
      <alignment vertical="center" wrapText="1"/>
    </xf>
    <xf numFmtId="0" fontId="40" fillId="3" borderId="27" xfId="0" applyFont="1" applyFill="1" applyBorder="1" applyAlignment="1">
      <alignment horizontal="center" vertical="center" wrapText="1"/>
    </xf>
    <xf numFmtId="0" fontId="40" fillId="3" borderId="23" xfId="0" applyFont="1" applyFill="1" applyBorder="1" applyAlignment="1">
      <alignment horizontal="center" vertical="center" wrapText="1"/>
    </xf>
    <xf numFmtId="14" fontId="26" fillId="0" borderId="27" xfId="0" applyNumberFormat="1" applyFont="1" applyBorder="1" applyAlignment="1">
      <alignment horizontal="right" vertical="center" wrapText="1"/>
    </xf>
    <xf numFmtId="0" fontId="26" fillId="3" borderId="27" xfId="0" applyFont="1" applyFill="1" applyBorder="1" applyAlignment="1">
      <alignment vertical="center" wrapText="1"/>
    </xf>
    <xf numFmtId="0" fontId="17" fillId="0" borderId="11" xfId="0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0" fillId="0" borderId="16" xfId="0" applyFont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6" xfId="0" applyFill="1" applyBorder="1" applyAlignment="1">
      <alignment horizontal="left"/>
    </xf>
    <xf numFmtId="0" fontId="0" fillId="0" borderId="16" xfId="0" applyBorder="1" applyAlignment="1">
      <alignment horizontal="left"/>
    </xf>
    <xf numFmtId="0" fontId="23" fillId="0" borderId="16" xfId="0" applyFont="1" applyBorder="1" applyAlignment="1">
      <alignment horizontal="center"/>
    </xf>
    <xf numFmtId="0" fontId="30" fillId="0" borderId="16" xfId="0" applyFont="1" applyBorder="1" applyAlignment="1">
      <alignment horizontal="center"/>
    </xf>
    <xf numFmtId="0" fontId="26" fillId="0" borderId="25" xfId="0" applyFont="1" applyBorder="1" applyAlignment="1">
      <alignment vertical="center" wrapText="1"/>
    </xf>
    <xf numFmtId="0" fontId="26" fillId="0" borderId="26" xfId="0" applyFont="1" applyBorder="1" applyAlignment="1">
      <alignment vertical="center" wrapText="1"/>
    </xf>
    <xf numFmtId="0" fontId="26" fillId="0" borderId="27" xfId="0" applyFont="1" applyBorder="1" applyAlignment="1">
      <alignment vertical="center" wrapText="1"/>
    </xf>
    <xf numFmtId="0" fontId="29" fillId="0" borderId="25" xfId="0" applyFont="1" applyBorder="1" applyAlignment="1">
      <alignment vertical="center" wrapText="1"/>
    </xf>
    <xf numFmtId="0" fontId="29" fillId="0" borderId="26" xfId="0" applyFont="1" applyBorder="1" applyAlignment="1">
      <alignment vertical="center" wrapText="1"/>
    </xf>
    <xf numFmtId="0" fontId="29" fillId="0" borderId="27" xfId="0" applyFont="1" applyBorder="1" applyAlignment="1">
      <alignment vertical="center" wrapText="1"/>
    </xf>
    <xf numFmtId="0" fontId="41" fillId="0" borderId="28" xfId="0" applyFont="1" applyBorder="1" applyAlignment="1">
      <alignment horizontal="center" vertical="center"/>
    </xf>
    <xf numFmtId="0" fontId="41" fillId="0" borderId="29" xfId="0" applyFont="1" applyBorder="1" applyAlignment="1">
      <alignment horizontal="center" vertical="center"/>
    </xf>
    <xf numFmtId="0" fontId="41" fillId="0" borderId="30" xfId="0" applyFont="1" applyBorder="1" applyAlignment="1">
      <alignment horizontal="center" vertical="center"/>
    </xf>
    <xf numFmtId="0" fontId="0" fillId="0" borderId="7" xfId="0" applyBorder="1" applyAlignment="1">
      <alignment horizontal="left"/>
    </xf>
    <xf numFmtId="0" fontId="0" fillId="0" borderId="0" xfId="0" applyAlignment="1">
      <alignment horizontal="left"/>
    </xf>
    <xf numFmtId="0" fontId="9" fillId="2" borderId="5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13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4" fillId="0" borderId="16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4">
    <dxf>
      <font>
        <color rgb="FF9C0006"/>
      </font>
    </dxf>
    <dxf>
      <fill>
        <patternFill patternType="solid">
          <bgColor rgb="FFFFC7CE"/>
        </patternFill>
      </fill>
    </dxf>
    <dxf>
      <font>
        <color rgb="FF9C0006"/>
      </font>
    </dxf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84776-0DE6-7549-B1DB-B9D15849BBFA}">
  <dimension ref="B2:J38"/>
  <sheetViews>
    <sheetView zoomScale="66" workbookViewId="0">
      <selection activeCell="O14" sqref="O14"/>
    </sheetView>
  </sheetViews>
  <sheetFormatPr baseColWidth="10" defaultRowHeight="16"/>
  <cols>
    <col min="1" max="1" width="2.5" style="38" customWidth="1"/>
    <col min="2" max="2" width="3.1640625" style="38" customWidth="1"/>
    <col min="3" max="3" width="32.83203125" style="38" customWidth="1"/>
    <col min="4" max="4" width="23.33203125" style="38" customWidth="1"/>
    <col min="5" max="5" width="23.5" style="38" customWidth="1"/>
    <col min="6" max="8" width="23.33203125" style="38" customWidth="1"/>
    <col min="9" max="9" width="23.33203125" style="81" customWidth="1"/>
    <col min="10" max="10" width="2.6640625" style="38" customWidth="1"/>
    <col min="11" max="16384" width="10.83203125" style="38"/>
  </cols>
  <sheetData>
    <row r="2" spans="2:10" ht="23">
      <c r="B2" s="88"/>
      <c r="C2" s="196" t="s">
        <v>182</v>
      </c>
      <c r="D2" s="196"/>
      <c r="E2" s="196"/>
      <c r="F2" s="196"/>
      <c r="G2" s="196"/>
      <c r="H2" s="196"/>
      <c r="I2" s="196"/>
      <c r="J2" s="89"/>
    </row>
    <row r="3" spans="2:10" ht="17">
      <c r="B3" s="45"/>
      <c r="C3" s="82" t="s">
        <v>183</v>
      </c>
      <c r="D3" s="82" t="s">
        <v>184</v>
      </c>
      <c r="E3" s="82" t="s">
        <v>185</v>
      </c>
      <c r="F3" s="82" t="s">
        <v>186</v>
      </c>
      <c r="G3" s="82" t="s">
        <v>179</v>
      </c>
      <c r="H3" s="82" t="s">
        <v>180</v>
      </c>
      <c r="I3" s="82" t="s">
        <v>181</v>
      </c>
      <c r="J3" s="47"/>
    </row>
    <row r="4" spans="2:10" ht="51">
      <c r="B4" s="45">
        <v>1</v>
      </c>
      <c r="C4" s="90" t="s">
        <v>196</v>
      </c>
      <c r="D4" s="90" t="s">
        <v>200</v>
      </c>
      <c r="E4" s="90" t="s">
        <v>224</v>
      </c>
      <c r="F4" s="91">
        <v>1</v>
      </c>
      <c r="G4" s="90" t="s">
        <v>222</v>
      </c>
      <c r="H4" s="90" t="s">
        <v>223</v>
      </c>
      <c r="I4" s="91" t="s">
        <v>225</v>
      </c>
      <c r="J4" s="47"/>
    </row>
    <row r="5" spans="2:10" ht="34">
      <c r="B5" s="45">
        <v>2</v>
      </c>
      <c r="C5" s="90" t="s">
        <v>199</v>
      </c>
      <c r="D5" s="90" t="s">
        <v>198</v>
      </c>
      <c r="E5" s="90"/>
      <c r="F5" s="91">
        <v>5</v>
      </c>
      <c r="G5" s="90"/>
      <c r="H5" s="90"/>
      <c r="I5" s="91" t="s">
        <v>226</v>
      </c>
      <c r="J5" s="47"/>
    </row>
    <row r="6" spans="2:10" ht="17">
      <c r="B6" s="45">
        <v>3</v>
      </c>
      <c r="C6" s="90" t="s">
        <v>201</v>
      </c>
      <c r="D6" s="90" t="s">
        <v>211</v>
      </c>
      <c r="E6" s="90"/>
      <c r="F6" s="91">
        <v>3</v>
      </c>
      <c r="G6" s="90"/>
      <c r="H6" s="90"/>
      <c r="I6" s="91" t="s">
        <v>227</v>
      </c>
      <c r="J6" s="47"/>
    </row>
    <row r="7" spans="2:10" ht="17">
      <c r="B7" s="45">
        <v>4</v>
      </c>
      <c r="C7" s="90" t="s">
        <v>197</v>
      </c>
      <c r="D7" s="90" t="s">
        <v>202</v>
      </c>
      <c r="E7" s="90"/>
      <c r="F7" s="91">
        <v>4</v>
      </c>
      <c r="G7" s="90"/>
      <c r="H7" s="90"/>
      <c r="I7" s="91" t="s">
        <v>227</v>
      </c>
      <c r="J7" s="47"/>
    </row>
    <row r="8" spans="2:10" ht="17">
      <c r="B8" s="45">
        <v>5</v>
      </c>
      <c r="C8" s="90" t="s">
        <v>203</v>
      </c>
      <c r="D8" s="90" t="s">
        <v>204</v>
      </c>
      <c r="E8" s="90"/>
      <c r="F8" s="91">
        <v>2</v>
      </c>
      <c r="G8" s="90"/>
      <c r="H8" s="90"/>
      <c r="I8" s="91" t="s">
        <v>225</v>
      </c>
      <c r="J8" s="47"/>
    </row>
    <row r="9" spans="2:10" ht="17">
      <c r="B9" s="45">
        <v>6</v>
      </c>
      <c r="C9" s="90" t="s">
        <v>205</v>
      </c>
      <c r="D9" s="90"/>
      <c r="E9" s="90"/>
      <c r="F9" s="91">
        <v>3</v>
      </c>
      <c r="G9" s="90"/>
      <c r="H9" s="90"/>
      <c r="I9" s="91" t="s">
        <v>227</v>
      </c>
      <c r="J9" s="47"/>
    </row>
    <row r="10" spans="2:10" ht="56" customHeight="1">
      <c r="B10" s="45">
        <v>7</v>
      </c>
      <c r="C10" s="90" t="s">
        <v>206</v>
      </c>
      <c r="D10" s="90" t="s">
        <v>187</v>
      </c>
      <c r="E10" s="90" t="s">
        <v>188</v>
      </c>
      <c r="F10" s="91">
        <v>4</v>
      </c>
      <c r="G10" s="90"/>
      <c r="H10" s="90"/>
      <c r="I10" s="91"/>
      <c r="J10" s="47"/>
    </row>
    <row r="11" spans="2:10" ht="17">
      <c r="B11" s="45">
        <v>8</v>
      </c>
      <c r="C11" s="90" t="s">
        <v>207</v>
      </c>
      <c r="D11" s="90"/>
      <c r="E11" s="90"/>
      <c r="F11" s="91">
        <v>1</v>
      </c>
      <c r="G11" s="90"/>
      <c r="H11" s="90"/>
      <c r="I11" s="91"/>
      <c r="J11" s="47"/>
    </row>
    <row r="12" spans="2:10" ht="17">
      <c r="B12" s="45">
        <v>9</v>
      </c>
      <c r="C12" s="90" t="s">
        <v>209</v>
      </c>
      <c r="D12" s="90" t="s">
        <v>210</v>
      </c>
      <c r="E12" s="90"/>
      <c r="F12" s="91"/>
      <c r="G12" s="90"/>
      <c r="H12" s="90"/>
      <c r="I12" s="91"/>
      <c r="J12" s="47"/>
    </row>
    <row r="13" spans="2:10" ht="17">
      <c r="B13" s="45">
        <v>10</v>
      </c>
      <c r="C13" s="90" t="s">
        <v>208</v>
      </c>
      <c r="D13" s="90"/>
      <c r="E13" s="90"/>
      <c r="F13" s="91"/>
      <c r="G13" s="90"/>
      <c r="H13" s="90"/>
      <c r="I13" s="91"/>
      <c r="J13" s="47"/>
    </row>
    <row r="14" spans="2:10" ht="17">
      <c r="B14" s="45">
        <v>11</v>
      </c>
      <c r="C14" s="90" t="s">
        <v>217</v>
      </c>
      <c r="D14" s="90"/>
      <c r="E14" s="90"/>
      <c r="F14" s="91"/>
      <c r="G14" s="90"/>
      <c r="H14" s="90"/>
      <c r="I14" s="91"/>
      <c r="J14" s="47"/>
    </row>
    <row r="15" spans="2:10" ht="17">
      <c r="B15" s="45">
        <v>12</v>
      </c>
      <c r="C15" s="90" t="s">
        <v>218</v>
      </c>
      <c r="D15" s="90"/>
      <c r="E15" s="90"/>
      <c r="F15" s="91"/>
      <c r="G15" s="90"/>
      <c r="H15" s="90"/>
      <c r="I15" s="91"/>
      <c r="J15" s="47"/>
    </row>
    <row r="16" spans="2:10" ht="17">
      <c r="B16" s="45">
        <v>13</v>
      </c>
      <c r="C16" s="90" t="s">
        <v>212</v>
      </c>
      <c r="D16" s="90"/>
      <c r="E16" s="90"/>
      <c r="F16" s="91"/>
      <c r="G16" s="90"/>
      <c r="H16" s="90"/>
      <c r="I16" s="91"/>
      <c r="J16" s="47"/>
    </row>
    <row r="17" spans="2:10" ht="17">
      <c r="B17" s="45">
        <v>14</v>
      </c>
      <c r="C17" s="90" t="s">
        <v>189</v>
      </c>
      <c r="D17" s="90"/>
      <c r="E17" s="90"/>
      <c r="F17" s="91"/>
      <c r="G17" s="90"/>
      <c r="H17" s="90"/>
      <c r="I17" s="91"/>
      <c r="J17" s="47"/>
    </row>
    <row r="18" spans="2:10" ht="17">
      <c r="B18" s="45">
        <v>15</v>
      </c>
      <c r="C18" s="90" t="s">
        <v>190</v>
      </c>
      <c r="D18" s="90"/>
      <c r="E18" s="90"/>
      <c r="F18" s="91"/>
      <c r="G18" s="90"/>
      <c r="H18" s="90"/>
      <c r="I18" s="91"/>
      <c r="J18" s="47"/>
    </row>
    <row r="19" spans="2:10" ht="17">
      <c r="B19" s="45">
        <v>16</v>
      </c>
      <c r="C19" s="90" t="s">
        <v>191</v>
      </c>
      <c r="D19" s="90"/>
      <c r="E19" s="90"/>
      <c r="F19" s="91"/>
      <c r="G19" s="90"/>
      <c r="H19" s="90"/>
      <c r="I19" s="91"/>
      <c r="J19" s="47"/>
    </row>
    <row r="20" spans="2:10" ht="17">
      <c r="B20" s="45">
        <v>17</v>
      </c>
      <c r="C20" s="90" t="s">
        <v>192</v>
      </c>
      <c r="D20" s="90"/>
      <c r="E20" s="90"/>
      <c r="F20" s="91"/>
      <c r="G20" s="90"/>
      <c r="H20" s="90"/>
      <c r="I20" s="91"/>
      <c r="J20" s="47"/>
    </row>
    <row r="21" spans="2:10" ht="17">
      <c r="B21" s="45">
        <v>18</v>
      </c>
      <c r="C21" s="90" t="s">
        <v>193</v>
      </c>
      <c r="D21" s="90"/>
      <c r="E21" s="90"/>
      <c r="F21" s="91"/>
      <c r="G21" s="90"/>
      <c r="H21" s="90"/>
      <c r="I21" s="91"/>
      <c r="J21" s="47"/>
    </row>
    <row r="22" spans="2:10" ht="17">
      <c r="B22" s="45">
        <v>19</v>
      </c>
      <c r="C22" s="90" t="s">
        <v>194</v>
      </c>
      <c r="D22" s="90"/>
      <c r="E22" s="90"/>
      <c r="F22" s="91"/>
      <c r="G22" s="90"/>
      <c r="H22" s="90"/>
      <c r="I22" s="91"/>
      <c r="J22" s="47"/>
    </row>
    <row r="23" spans="2:10" ht="17">
      <c r="B23" s="45">
        <v>20</v>
      </c>
      <c r="C23" s="90" t="s">
        <v>213</v>
      </c>
      <c r="D23" s="90"/>
      <c r="E23" s="90"/>
      <c r="F23" s="91"/>
      <c r="G23" s="90"/>
      <c r="H23" s="90"/>
      <c r="I23" s="91"/>
      <c r="J23" s="47"/>
    </row>
    <row r="24" spans="2:10" ht="17">
      <c r="B24" s="45">
        <v>21</v>
      </c>
      <c r="C24" s="90" t="s">
        <v>214</v>
      </c>
      <c r="D24" s="90"/>
      <c r="E24" s="90"/>
      <c r="F24" s="91"/>
      <c r="G24" s="90"/>
      <c r="H24" s="90"/>
      <c r="I24" s="91"/>
      <c r="J24" s="47"/>
    </row>
    <row r="25" spans="2:10" ht="17">
      <c r="B25" s="45">
        <v>22</v>
      </c>
      <c r="C25" s="90" t="s">
        <v>215</v>
      </c>
      <c r="D25" s="90"/>
      <c r="E25" s="90"/>
      <c r="F25" s="91"/>
      <c r="G25" s="90"/>
      <c r="H25" s="90"/>
      <c r="I25" s="91"/>
      <c r="J25" s="47"/>
    </row>
    <row r="26" spans="2:10" ht="34">
      <c r="B26" s="45">
        <v>23</v>
      </c>
      <c r="C26" s="90" t="s">
        <v>195</v>
      </c>
      <c r="D26" s="90"/>
      <c r="E26" s="90"/>
      <c r="F26" s="91"/>
      <c r="G26" s="90"/>
      <c r="H26" s="90"/>
      <c r="I26" s="91"/>
      <c r="J26" s="47"/>
    </row>
    <row r="27" spans="2:10" ht="17">
      <c r="B27" s="45">
        <v>24</v>
      </c>
      <c r="C27" s="90" t="s">
        <v>216</v>
      </c>
      <c r="D27" s="90"/>
      <c r="E27" s="90"/>
      <c r="F27" s="91"/>
      <c r="G27" s="90"/>
      <c r="H27" s="90"/>
      <c r="I27" s="91"/>
      <c r="J27" s="47"/>
    </row>
    <row r="28" spans="2:10" ht="17">
      <c r="B28" s="45">
        <v>25</v>
      </c>
      <c r="C28" s="90" t="s">
        <v>219</v>
      </c>
      <c r="D28" s="90"/>
      <c r="E28" s="90"/>
      <c r="F28" s="91"/>
      <c r="G28" s="90"/>
      <c r="H28" s="90"/>
      <c r="I28" s="91"/>
      <c r="J28" s="47"/>
    </row>
    <row r="29" spans="2:10" ht="17">
      <c r="B29" s="45">
        <v>26</v>
      </c>
      <c r="C29" s="90" t="s">
        <v>220</v>
      </c>
      <c r="D29" s="90"/>
      <c r="E29" s="90"/>
      <c r="F29" s="91"/>
      <c r="G29" s="90"/>
      <c r="H29" s="90"/>
      <c r="I29" s="91"/>
      <c r="J29" s="47"/>
    </row>
    <row r="30" spans="2:10" ht="17">
      <c r="B30" s="45">
        <v>27</v>
      </c>
      <c r="C30" s="90" t="s">
        <v>221</v>
      </c>
      <c r="D30" s="90"/>
      <c r="E30" s="90"/>
      <c r="F30" s="91"/>
      <c r="G30" s="90"/>
      <c r="H30" s="90"/>
      <c r="I30" s="91"/>
      <c r="J30" s="47"/>
    </row>
    <row r="31" spans="2:10">
      <c r="B31" s="49"/>
      <c r="C31" s="44"/>
      <c r="D31" s="44"/>
      <c r="E31" s="44"/>
      <c r="F31" s="86"/>
      <c r="G31" s="44"/>
      <c r="H31" s="44"/>
      <c r="I31" s="86"/>
      <c r="J31" s="87"/>
    </row>
    <row r="32" spans="2:10">
      <c r="F32" s="81"/>
    </row>
    <row r="33" spans="6:6">
      <c r="F33" s="81"/>
    </row>
    <row r="34" spans="6:6">
      <c r="F34" s="81"/>
    </row>
    <row r="35" spans="6:6">
      <c r="F35" s="81"/>
    </row>
    <row r="36" spans="6:6">
      <c r="F36" s="81"/>
    </row>
    <row r="37" spans="6:6">
      <c r="F37" s="81"/>
    </row>
    <row r="38" spans="6:6">
      <c r="F38" s="81"/>
    </row>
  </sheetData>
  <mergeCells count="1">
    <mergeCell ref="C2:I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798C6-5834-AD4B-9900-329AC7DC9EBA}">
  <dimension ref="B2:F18"/>
  <sheetViews>
    <sheetView zoomScaleNormal="150" zoomScaleSheetLayoutView="100" workbookViewId="0">
      <selection activeCell="G23" sqref="G23"/>
    </sheetView>
  </sheetViews>
  <sheetFormatPr baseColWidth="10" defaultColWidth="8.83203125" defaultRowHeight="17"/>
  <cols>
    <col min="1" max="1" width="4.5" style="39" customWidth="1"/>
    <col min="2" max="2" width="11.6640625" style="39" customWidth="1"/>
    <col min="3" max="3" width="17.5" style="39" customWidth="1"/>
    <col min="4" max="5" width="13.83203125" style="39" customWidth="1"/>
    <col min="6" max="6" width="22.33203125" style="39" customWidth="1"/>
    <col min="7" max="16384" width="8.83203125" style="39"/>
  </cols>
  <sheetData>
    <row r="2" spans="2:6" ht="20">
      <c r="B2" s="222" t="s">
        <v>135</v>
      </c>
      <c r="C2" s="223"/>
      <c r="D2" s="223"/>
      <c r="E2" s="223"/>
      <c r="F2" s="224"/>
    </row>
    <row r="3" spans="2:6" ht="36">
      <c r="B3" s="55" t="s">
        <v>121</v>
      </c>
      <c r="C3" s="55" t="s">
        <v>122</v>
      </c>
      <c r="D3" s="55" t="s">
        <v>123</v>
      </c>
      <c r="E3" s="55" t="s">
        <v>124</v>
      </c>
      <c r="F3" s="55" t="s">
        <v>125</v>
      </c>
    </row>
    <row r="4" spans="2:6">
      <c r="B4" s="56">
        <v>45776</v>
      </c>
      <c r="C4" s="39" t="s">
        <v>126</v>
      </c>
      <c r="D4" s="39">
        <v>2</v>
      </c>
      <c r="E4" s="39" t="s">
        <v>127</v>
      </c>
      <c r="F4" s="61" t="s">
        <v>128</v>
      </c>
    </row>
    <row r="5" spans="2:6">
      <c r="B5" s="57">
        <v>45776</v>
      </c>
      <c r="C5" s="40" t="s">
        <v>129</v>
      </c>
      <c r="D5" s="40">
        <v>1</v>
      </c>
      <c r="E5" s="40" t="s">
        <v>130</v>
      </c>
      <c r="F5" s="62" t="s">
        <v>131</v>
      </c>
    </row>
    <row r="6" spans="2:6">
      <c r="B6" s="58">
        <v>45777</v>
      </c>
      <c r="C6" s="39" t="s">
        <v>132</v>
      </c>
      <c r="D6" s="39">
        <v>0.5</v>
      </c>
      <c r="E6" s="39" t="s">
        <v>133</v>
      </c>
      <c r="F6" s="63" t="s">
        <v>134</v>
      </c>
    </row>
    <row r="7" spans="2:6">
      <c r="B7" s="59"/>
      <c r="C7" s="40"/>
      <c r="D7" s="40"/>
      <c r="E7" s="40"/>
      <c r="F7" s="62"/>
    </row>
    <row r="8" spans="2:6">
      <c r="B8" s="60"/>
      <c r="F8" s="63"/>
    </row>
    <row r="9" spans="2:6">
      <c r="B9" s="59"/>
      <c r="C9" s="40"/>
      <c r="D9" s="40"/>
      <c r="E9" s="40"/>
      <c r="F9" s="62"/>
    </row>
    <row r="10" spans="2:6">
      <c r="B10" s="60"/>
      <c r="F10" s="63"/>
    </row>
    <row r="11" spans="2:6">
      <c r="B11" s="59"/>
      <c r="C11" s="40"/>
      <c r="D11" s="40"/>
      <c r="E11" s="40"/>
      <c r="F11" s="62"/>
    </row>
    <row r="12" spans="2:6">
      <c r="B12" s="60"/>
      <c r="F12" s="63"/>
    </row>
    <row r="13" spans="2:6">
      <c r="B13" s="59"/>
      <c r="C13" s="40"/>
      <c r="D13" s="40"/>
      <c r="E13" s="40"/>
      <c r="F13" s="62"/>
    </row>
    <row r="14" spans="2:6">
      <c r="B14" s="60"/>
      <c r="F14" s="63"/>
    </row>
    <row r="15" spans="2:6">
      <c r="B15" s="59"/>
      <c r="C15" s="40"/>
      <c r="D15" s="40"/>
      <c r="E15" s="40"/>
      <c r="F15" s="62"/>
    </row>
    <row r="16" spans="2:6">
      <c r="B16" s="60"/>
      <c r="F16" s="63"/>
    </row>
    <row r="17" spans="2:6">
      <c r="B17" s="59"/>
      <c r="C17" s="40"/>
      <c r="D17" s="40"/>
      <c r="E17" s="40"/>
      <c r="F17" s="62"/>
    </row>
    <row r="18" spans="2:6">
      <c r="B18" s="64"/>
      <c r="C18" s="54"/>
      <c r="D18" s="54"/>
      <c r="E18" s="54"/>
      <c r="F18" s="65"/>
    </row>
  </sheetData>
  <mergeCells count="1">
    <mergeCell ref="B2:F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FBA99-BB45-6540-8132-1E017829942F}">
  <dimension ref="B2:F20"/>
  <sheetViews>
    <sheetView zoomScaleNormal="150" zoomScaleSheetLayoutView="100" workbookViewId="0">
      <selection activeCell="J8" sqref="J8"/>
    </sheetView>
  </sheetViews>
  <sheetFormatPr baseColWidth="10" defaultColWidth="8.83203125" defaultRowHeight="17"/>
  <cols>
    <col min="1" max="1" width="3" style="39" customWidth="1"/>
    <col min="2" max="6" width="20.6640625" style="39" customWidth="1"/>
    <col min="7" max="16384" width="8.83203125" style="39"/>
  </cols>
  <sheetData>
    <row r="2" spans="2:6" s="42" customFormat="1" ht="23">
      <c r="B2" s="225" t="s">
        <v>154</v>
      </c>
      <c r="C2" s="226"/>
      <c r="D2" s="226"/>
      <c r="E2" s="226"/>
      <c r="F2" s="227"/>
    </row>
    <row r="3" spans="2:6">
      <c r="B3" s="66" t="s">
        <v>136</v>
      </c>
      <c r="C3" s="41" t="s">
        <v>137</v>
      </c>
      <c r="D3" s="41" t="s">
        <v>138</v>
      </c>
      <c r="E3" s="41" t="s">
        <v>139</v>
      </c>
      <c r="F3" s="67" t="s">
        <v>125</v>
      </c>
    </row>
    <row r="4" spans="2:6">
      <c r="B4" s="60" t="s">
        <v>140</v>
      </c>
      <c r="C4" s="39" t="s">
        <v>141</v>
      </c>
      <c r="D4" s="39" t="s">
        <v>142</v>
      </c>
      <c r="E4" s="39" t="s">
        <v>143</v>
      </c>
      <c r="F4" s="63" t="s">
        <v>144</v>
      </c>
    </row>
    <row r="5" spans="2:6">
      <c r="B5" s="59" t="s">
        <v>145</v>
      </c>
      <c r="C5" s="40" t="s">
        <v>146</v>
      </c>
      <c r="D5" s="40" t="s">
        <v>147</v>
      </c>
      <c r="E5" s="40" t="s">
        <v>148</v>
      </c>
      <c r="F5" s="62" t="s">
        <v>149</v>
      </c>
    </row>
    <row r="6" spans="2:6">
      <c r="B6" s="60" t="s">
        <v>150</v>
      </c>
      <c r="C6" s="39" t="s">
        <v>151</v>
      </c>
      <c r="D6" s="39" t="s">
        <v>152</v>
      </c>
      <c r="E6" s="39" t="s">
        <v>143</v>
      </c>
      <c r="F6" s="63" t="s">
        <v>153</v>
      </c>
    </row>
    <row r="7" spans="2:6">
      <c r="B7" s="59"/>
      <c r="C7" s="40"/>
      <c r="D7" s="40"/>
      <c r="E7" s="40"/>
      <c r="F7" s="62"/>
    </row>
    <row r="8" spans="2:6">
      <c r="B8" s="60"/>
      <c r="F8" s="63"/>
    </row>
    <row r="9" spans="2:6">
      <c r="B9" s="59"/>
      <c r="C9" s="40"/>
      <c r="D9" s="40"/>
      <c r="E9" s="40"/>
      <c r="F9" s="62"/>
    </row>
    <row r="10" spans="2:6">
      <c r="B10" s="60"/>
      <c r="F10" s="63"/>
    </row>
    <row r="11" spans="2:6">
      <c r="B11" s="59"/>
      <c r="C11" s="40"/>
      <c r="D11" s="40"/>
      <c r="E11" s="40"/>
      <c r="F11" s="62"/>
    </row>
    <row r="12" spans="2:6">
      <c r="B12" s="60"/>
      <c r="F12" s="63"/>
    </row>
    <row r="13" spans="2:6">
      <c r="B13" s="59"/>
      <c r="C13" s="40"/>
      <c r="D13" s="40"/>
      <c r="E13" s="40"/>
      <c r="F13" s="62"/>
    </row>
    <row r="14" spans="2:6">
      <c r="B14" s="60"/>
      <c r="F14" s="63"/>
    </row>
    <row r="15" spans="2:6">
      <c r="B15" s="59"/>
      <c r="C15" s="40"/>
      <c r="D15" s="40"/>
      <c r="E15" s="40"/>
      <c r="F15" s="62"/>
    </row>
    <row r="16" spans="2:6">
      <c r="B16" s="60"/>
      <c r="F16" s="63"/>
    </row>
    <row r="17" spans="2:6">
      <c r="B17" s="59"/>
      <c r="C17" s="40"/>
      <c r="D17" s="40"/>
      <c r="E17" s="40"/>
      <c r="F17" s="62"/>
    </row>
    <row r="18" spans="2:6">
      <c r="B18" s="60"/>
      <c r="F18" s="63"/>
    </row>
    <row r="19" spans="2:6">
      <c r="B19" s="59"/>
      <c r="C19" s="40"/>
      <c r="D19" s="40"/>
      <c r="E19" s="40"/>
      <c r="F19" s="62"/>
    </row>
    <row r="20" spans="2:6">
      <c r="B20" s="64"/>
      <c r="C20" s="54"/>
      <c r="D20" s="54"/>
      <c r="E20" s="54"/>
      <c r="F20" s="65"/>
    </row>
  </sheetData>
  <mergeCells count="1">
    <mergeCell ref="B2:F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C5DD4-8298-8345-B38A-9557190E0BD8}">
  <dimension ref="B2:J18"/>
  <sheetViews>
    <sheetView zoomScale="107" zoomScaleNormal="150" zoomScaleSheetLayoutView="100" workbookViewId="0">
      <selection activeCell="I23" sqref="I23"/>
    </sheetView>
  </sheetViews>
  <sheetFormatPr baseColWidth="10" defaultColWidth="8.83203125" defaultRowHeight="17"/>
  <cols>
    <col min="1" max="1" width="3" style="39" customWidth="1"/>
    <col min="2" max="3" width="15.33203125" style="39" customWidth="1"/>
    <col min="4" max="4" width="7.1640625" style="39" customWidth="1"/>
    <col min="5" max="5" width="15.33203125" style="39" customWidth="1"/>
    <col min="6" max="6" width="6.83203125" style="39" customWidth="1"/>
    <col min="7" max="7" width="20.1640625" style="39" customWidth="1"/>
    <col min="8" max="8" width="15.33203125" style="39" customWidth="1"/>
    <col min="9" max="16384" width="8.83203125" style="39"/>
  </cols>
  <sheetData>
    <row r="2" spans="2:10" s="53" customFormat="1" ht="23">
      <c r="B2" s="228" t="s">
        <v>162</v>
      </c>
      <c r="C2" s="228"/>
      <c r="D2" s="228"/>
      <c r="E2" s="228"/>
      <c r="F2" s="228"/>
      <c r="G2" s="228"/>
      <c r="H2" s="228"/>
      <c r="I2" s="228"/>
    </row>
    <row r="3" spans="2:10" s="69" customFormat="1" ht="36">
      <c r="B3" s="55" t="s">
        <v>155</v>
      </c>
      <c r="C3" s="55" t="s">
        <v>156</v>
      </c>
      <c r="D3" s="55" t="s">
        <v>175</v>
      </c>
      <c r="E3" s="55" t="s">
        <v>157</v>
      </c>
      <c r="F3" s="55" t="s">
        <v>175</v>
      </c>
      <c r="G3" s="55" t="s">
        <v>163</v>
      </c>
      <c r="H3" s="55" t="s">
        <v>158</v>
      </c>
      <c r="I3" s="55" t="s">
        <v>175</v>
      </c>
    </row>
    <row r="4" spans="2:10">
      <c r="B4" s="71" t="s">
        <v>159</v>
      </c>
      <c r="C4" s="68">
        <v>100</v>
      </c>
      <c r="D4" s="39" t="s">
        <v>164</v>
      </c>
      <c r="E4" s="68">
        <v>120</v>
      </c>
      <c r="F4" s="39" t="str">
        <f>D4</f>
        <v>lbs</v>
      </c>
      <c r="G4" s="68">
        <f>AVERAGE(C4:E4)</f>
        <v>110</v>
      </c>
      <c r="H4" s="72">
        <f>ROUNDUP(G4+5,0)</f>
        <v>115</v>
      </c>
      <c r="I4" s="73" t="str">
        <f>D4</f>
        <v>lbs</v>
      </c>
    </row>
    <row r="5" spans="2:10">
      <c r="B5" s="59" t="s">
        <v>160</v>
      </c>
      <c r="C5" s="70">
        <v>50</v>
      </c>
      <c r="D5" s="40" t="s">
        <v>164</v>
      </c>
      <c r="E5" s="70">
        <v>60</v>
      </c>
      <c r="F5" s="40" t="str">
        <f t="shared" ref="F5:F17" si="0">D5</f>
        <v>lbs</v>
      </c>
      <c r="G5" s="70">
        <f t="shared" ref="G5:G18" si="1">AVERAGE(C5:E5)</f>
        <v>55</v>
      </c>
      <c r="H5" s="74">
        <f t="shared" ref="H5:H18" si="2">ROUNDUP(G5+5,0)</f>
        <v>60</v>
      </c>
      <c r="I5" s="75" t="str">
        <f t="shared" ref="I5:I18" si="3">D5</f>
        <v>lbs</v>
      </c>
    </row>
    <row r="6" spans="2:10">
      <c r="B6" s="60" t="s">
        <v>161</v>
      </c>
      <c r="C6" s="68">
        <v>20</v>
      </c>
      <c r="D6" s="39" t="s">
        <v>164</v>
      </c>
      <c r="E6" s="68">
        <v>25</v>
      </c>
      <c r="F6" s="39" t="str">
        <f t="shared" si="0"/>
        <v>lbs</v>
      </c>
      <c r="G6" s="68">
        <f t="shared" si="1"/>
        <v>22.5</v>
      </c>
      <c r="H6" s="72">
        <f t="shared" si="2"/>
        <v>28</v>
      </c>
      <c r="I6" s="73" t="str">
        <f t="shared" si="3"/>
        <v>lbs</v>
      </c>
    </row>
    <row r="7" spans="2:10">
      <c r="B7" s="59" t="s">
        <v>165</v>
      </c>
      <c r="C7" s="70">
        <v>24</v>
      </c>
      <c r="D7" s="40" t="s">
        <v>164</v>
      </c>
      <c r="E7" s="70">
        <v>26</v>
      </c>
      <c r="F7" s="40" t="str">
        <f t="shared" si="0"/>
        <v>lbs</v>
      </c>
      <c r="G7" s="70">
        <f t="shared" si="1"/>
        <v>25</v>
      </c>
      <c r="H7" s="74">
        <f t="shared" si="2"/>
        <v>30</v>
      </c>
      <c r="I7" s="75" t="str">
        <f t="shared" si="3"/>
        <v>lbs</v>
      </c>
    </row>
    <row r="8" spans="2:10">
      <c r="B8" s="60" t="s">
        <v>166</v>
      </c>
      <c r="C8" s="68">
        <v>32</v>
      </c>
      <c r="D8" s="39" t="s">
        <v>164</v>
      </c>
      <c r="E8" s="68">
        <v>30</v>
      </c>
      <c r="F8" s="39" t="str">
        <f t="shared" si="0"/>
        <v>lbs</v>
      </c>
      <c r="G8" s="68">
        <f t="shared" si="1"/>
        <v>31</v>
      </c>
      <c r="H8" s="72">
        <f t="shared" si="2"/>
        <v>36</v>
      </c>
      <c r="I8" s="73" t="str">
        <f t="shared" si="3"/>
        <v>lbs</v>
      </c>
      <c r="J8" s="39" t="s">
        <v>177</v>
      </c>
    </row>
    <row r="9" spans="2:10">
      <c r="B9" s="59" t="s">
        <v>167</v>
      </c>
      <c r="C9" s="70">
        <v>18</v>
      </c>
      <c r="D9" s="40" t="s">
        <v>173</v>
      </c>
      <c r="E9" s="70">
        <v>24</v>
      </c>
      <c r="F9" s="40" t="str">
        <f t="shared" si="0"/>
        <v>ea</v>
      </c>
      <c r="G9" s="70">
        <f t="shared" si="1"/>
        <v>21</v>
      </c>
      <c r="H9" s="74">
        <f t="shared" si="2"/>
        <v>26</v>
      </c>
      <c r="I9" s="75" t="str">
        <f t="shared" si="3"/>
        <v>ea</v>
      </c>
    </row>
    <row r="10" spans="2:10">
      <c r="B10" s="60" t="s">
        <v>168</v>
      </c>
      <c r="C10" s="68">
        <v>12</v>
      </c>
      <c r="D10" s="39" t="s">
        <v>164</v>
      </c>
      <c r="E10" s="68">
        <v>18</v>
      </c>
      <c r="F10" s="39" t="str">
        <f t="shared" si="0"/>
        <v>lbs</v>
      </c>
      <c r="G10" s="68">
        <f t="shared" si="1"/>
        <v>15</v>
      </c>
      <c r="H10" s="72">
        <f t="shared" si="2"/>
        <v>20</v>
      </c>
      <c r="I10" s="73" t="str">
        <f t="shared" si="3"/>
        <v>lbs</v>
      </c>
    </row>
    <row r="11" spans="2:10">
      <c r="B11" s="59" t="s">
        <v>169</v>
      </c>
      <c r="C11" s="70">
        <v>50</v>
      </c>
      <c r="D11" s="40" t="s">
        <v>164</v>
      </c>
      <c r="E11" s="70">
        <v>50</v>
      </c>
      <c r="F11" s="40" t="str">
        <f t="shared" si="0"/>
        <v>lbs</v>
      </c>
      <c r="G11" s="70">
        <f t="shared" si="1"/>
        <v>50</v>
      </c>
      <c r="H11" s="74">
        <f t="shared" si="2"/>
        <v>55</v>
      </c>
      <c r="I11" s="75" t="str">
        <f t="shared" si="3"/>
        <v>lbs</v>
      </c>
    </row>
    <row r="12" spans="2:10">
      <c r="B12" s="60" t="s">
        <v>170</v>
      </c>
      <c r="C12" s="68">
        <v>0.5</v>
      </c>
      <c r="D12" s="39" t="s">
        <v>176</v>
      </c>
      <c r="E12" s="68">
        <v>0.25</v>
      </c>
      <c r="F12" s="39" t="str">
        <f t="shared" si="0"/>
        <v>bu</v>
      </c>
      <c r="G12" s="68">
        <f t="shared" si="1"/>
        <v>0.375</v>
      </c>
      <c r="H12" s="72">
        <f t="shared" si="2"/>
        <v>6</v>
      </c>
      <c r="I12" s="73" t="str">
        <f t="shared" si="3"/>
        <v>bu</v>
      </c>
    </row>
    <row r="13" spans="2:10">
      <c r="B13" s="59" t="s">
        <v>171</v>
      </c>
      <c r="C13" s="70">
        <v>0.25</v>
      </c>
      <c r="D13" s="40" t="s">
        <v>176</v>
      </c>
      <c r="E13" s="70">
        <v>0.4</v>
      </c>
      <c r="F13" s="40" t="str">
        <f t="shared" si="0"/>
        <v>bu</v>
      </c>
      <c r="G13" s="70">
        <f t="shared" si="1"/>
        <v>0.32500000000000001</v>
      </c>
      <c r="H13" s="74">
        <f t="shared" si="2"/>
        <v>6</v>
      </c>
      <c r="I13" s="75" t="str">
        <f t="shared" si="3"/>
        <v>bu</v>
      </c>
    </row>
    <row r="14" spans="2:10">
      <c r="B14" s="60" t="s">
        <v>118</v>
      </c>
      <c r="C14" s="68">
        <v>20</v>
      </c>
      <c r="D14" s="39" t="s">
        <v>164</v>
      </c>
      <c r="E14" s="68">
        <v>20</v>
      </c>
      <c r="F14" s="39" t="str">
        <f t="shared" si="0"/>
        <v>lbs</v>
      </c>
      <c r="G14" s="68">
        <f t="shared" si="1"/>
        <v>20</v>
      </c>
      <c r="H14" s="72">
        <f t="shared" si="2"/>
        <v>25</v>
      </c>
      <c r="I14" s="73" t="str">
        <f t="shared" si="3"/>
        <v>lbs</v>
      </c>
    </row>
    <row r="15" spans="2:10">
      <c r="B15" s="59" t="s">
        <v>172</v>
      </c>
      <c r="C15" s="70">
        <v>18</v>
      </c>
      <c r="D15" s="40" t="s">
        <v>164</v>
      </c>
      <c r="E15" s="70">
        <v>22</v>
      </c>
      <c r="F15" s="40" t="str">
        <f t="shared" si="0"/>
        <v>lbs</v>
      </c>
      <c r="G15" s="70">
        <f t="shared" si="1"/>
        <v>20</v>
      </c>
      <c r="H15" s="74">
        <f t="shared" si="2"/>
        <v>25</v>
      </c>
      <c r="I15" s="75" t="str">
        <f t="shared" si="3"/>
        <v>lbs</v>
      </c>
    </row>
    <row r="16" spans="2:10">
      <c r="B16" s="60" t="s">
        <v>109</v>
      </c>
      <c r="C16" s="68">
        <v>25</v>
      </c>
      <c r="D16" s="39" t="s">
        <v>164</v>
      </c>
      <c r="E16" s="68">
        <v>24</v>
      </c>
      <c r="F16" s="39" t="str">
        <f t="shared" si="0"/>
        <v>lbs</v>
      </c>
      <c r="G16" s="68">
        <f t="shared" si="1"/>
        <v>24.5</v>
      </c>
      <c r="H16" s="76">
        <f t="shared" si="2"/>
        <v>30</v>
      </c>
      <c r="I16" s="77" t="str">
        <f t="shared" si="3"/>
        <v>lbs</v>
      </c>
    </row>
    <row r="17" spans="2:9">
      <c r="B17" s="59" t="s">
        <v>113</v>
      </c>
      <c r="C17" s="70">
        <v>4</v>
      </c>
      <c r="D17" s="40" t="s">
        <v>174</v>
      </c>
      <c r="E17" s="70">
        <v>5</v>
      </c>
      <c r="F17" s="40" t="str">
        <f t="shared" si="0"/>
        <v>doz</v>
      </c>
      <c r="G17" s="70">
        <f t="shared" si="1"/>
        <v>4.5</v>
      </c>
      <c r="H17" s="78">
        <f t="shared" si="2"/>
        <v>10</v>
      </c>
      <c r="I17" s="79" t="str">
        <f t="shared" si="3"/>
        <v>doz</v>
      </c>
    </row>
    <row r="18" spans="2:9">
      <c r="B18" s="64" t="s">
        <v>178</v>
      </c>
      <c r="C18" s="54">
        <v>14</v>
      </c>
      <c r="D18" s="54" t="s">
        <v>173</v>
      </c>
      <c r="E18" s="54">
        <v>16</v>
      </c>
      <c r="F18" s="54" t="s">
        <v>173</v>
      </c>
      <c r="G18" s="54">
        <f t="shared" si="1"/>
        <v>15</v>
      </c>
      <c r="H18" s="80">
        <f t="shared" si="2"/>
        <v>20</v>
      </c>
      <c r="I18" s="77" t="str">
        <f t="shared" si="3"/>
        <v>ea</v>
      </c>
    </row>
  </sheetData>
  <mergeCells count="1">
    <mergeCell ref="B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AA464-EC89-9C4B-877C-DCD4BED25475}">
  <dimension ref="B2:H71"/>
  <sheetViews>
    <sheetView tabSelected="1" topLeftCell="A43" workbookViewId="0">
      <selection activeCell="E49" sqref="E49"/>
    </sheetView>
  </sheetViews>
  <sheetFormatPr baseColWidth="10" defaultRowHeight="16"/>
  <cols>
    <col min="1" max="1" width="2.83203125" style="38" customWidth="1"/>
    <col min="2" max="2" width="29.1640625" style="38" customWidth="1"/>
    <col min="3" max="3" width="28.5" style="38" customWidth="1"/>
    <col min="4" max="4" width="11.1640625" style="38" bestFit="1" customWidth="1"/>
    <col min="5" max="16384" width="10.83203125" style="38"/>
  </cols>
  <sheetData>
    <row r="2" spans="2:8">
      <c r="B2" s="38" t="s">
        <v>257</v>
      </c>
    </row>
    <row r="3" spans="2:8">
      <c r="B3" s="199" t="s">
        <v>232</v>
      </c>
      <c r="C3" s="199"/>
    </row>
    <row r="4" spans="2:8">
      <c r="B4" s="46" t="s">
        <v>228</v>
      </c>
      <c r="C4" s="108">
        <v>4000000</v>
      </c>
    </row>
    <row r="5" spans="2:8">
      <c r="B5" s="45" t="s">
        <v>236</v>
      </c>
      <c r="C5" s="109">
        <v>240000</v>
      </c>
    </row>
    <row r="6" spans="2:8">
      <c r="B6" s="46" t="s">
        <v>230</v>
      </c>
      <c r="C6" s="108">
        <v>875000</v>
      </c>
    </row>
    <row r="7" spans="2:8">
      <c r="B7" s="99" t="s">
        <v>231</v>
      </c>
      <c r="C7" s="110">
        <v>625000</v>
      </c>
    </row>
    <row r="8" spans="2:8">
      <c r="B8" s="93" t="s">
        <v>233</v>
      </c>
      <c r="C8" s="94">
        <f>C4-C5-C6-C7</f>
        <v>2260000</v>
      </c>
      <c r="D8" s="92"/>
    </row>
    <row r="9" spans="2:8">
      <c r="B9" s="45"/>
      <c r="C9" s="95"/>
    </row>
    <row r="10" spans="2:8">
      <c r="B10" s="46" t="s">
        <v>234</v>
      </c>
      <c r="C10" s="96">
        <v>110445</v>
      </c>
    </row>
    <row r="11" spans="2:8">
      <c r="B11" s="45"/>
      <c r="C11" s="95"/>
    </row>
    <row r="12" spans="2:8">
      <c r="B12" s="97" t="s">
        <v>235</v>
      </c>
      <c r="C12" s="98">
        <f>C8/C10</f>
        <v>20.462673729005388</v>
      </c>
      <c r="H12" s="43"/>
    </row>
    <row r="13" spans="2:8">
      <c r="B13" s="198" t="s">
        <v>229</v>
      </c>
      <c r="C13" s="198"/>
    </row>
    <row r="15" spans="2:8">
      <c r="B15" s="38" t="s">
        <v>256</v>
      </c>
    </row>
    <row r="16" spans="2:8">
      <c r="B16" s="197" t="s">
        <v>237</v>
      </c>
      <c r="C16" s="197"/>
    </row>
    <row r="17" spans="2:4">
      <c r="B17" s="46" t="s">
        <v>238</v>
      </c>
      <c r="C17" s="108">
        <v>37500</v>
      </c>
    </row>
    <row r="18" spans="2:4">
      <c r="B18" s="45" t="s">
        <v>239</v>
      </c>
      <c r="C18" s="111">
        <v>110445</v>
      </c>
    </row>
    <row r="19" spans="2:4">
      <c r="B19" s="46"/>
      <c r="C19" s="48"/>
    </row>
    <row r="20" spans="2:4">
      <c r="B20" s="100" t="s">
        <v>240</v>
      </c>
      <c r="C20" s="101">
        <f>(C17*12)/C18</f>
        <v>4.0744261849789485</v>
      </c>
    </row>
    <row r="23" spans="2:4">
      <c r="B23" s="38" t="s">
        <v>258</v>
      </c>
    </row>
    <row r="24" spans="2:4">
      <c r="B24" s="197" t="s">
        <v>244</v>
      </c>
      <c r="C24" s="197"/>
    </row>
    <row r="25" spans="2:4">
      <c r="B25" s="107" t="s">
        <v>241</v>
      </c>
      <c r="C25" s="106">
        <f>C12</f>
        <v>20.462673729005388</v>
      </c>
    </row>
    <row r="26" spans="2:4">
      <c r="B26" s="45" t="s">
        <v>298</v>
      </c>
      <c r="C26" s="102">
        <v>45</v>
      </c>
    </row>
    <row r="27" spans="2:4">
      <c r="B27" s="46" t="s">
        <v>242</v>
      </c>
      <c r="C27" s="105">
        <v>0.1</v>
      </c>
    </row>
    <row r="28" spans="2:4">
      <c r="B28" s="45"/>
      <c r="C28" s="89"/>
    </row>
    <row r="29" spans="2:4">
      <c r="B29" s="97" t="s">
        <v>243</v>
      </c>
      <c r="C29" s="98">
        <f>(C25+C26)*(1+C27)</f>
        <v>72.008941101905933</v>
      </c>
    </row>
    <row r="31" spans="2:4">
      <c r="B31" s="38" t="s">
        <v>258</v>
      </c>
    </row>
    <row r="32" spans="2:4">
      <c r="B32" s="197" t="s">
        <v>245</v>
      </c>
      <c r="C32" s="197"/>
      <c r="D32" s="112"/>
    </row>
    <row r="33" spans="2:3">
      <c r="B33" s="107" t="s">
        <v>241</v>
      </c>
      <c r="C33" s="106">
        <f>C12</f>
        <v>20.462673729005388</v>
      </c>
    </row>
    <row r="34" spans="2:3">
      <c r="B34" s="45" t="s">
        <v>246</v>
      </c>
      <c r="C34" s="103">
        <v>0.6</v>
      </c>
    </row>
    <row r="35" spans="2:3">
      <c r="B35" s="46" t="s">
        <v>247</v>
      </c>
      <c r="C35" s="105">
        <v>0.25</v>
      </c>
    </row>
    <row r="36" spans="2:3">
      <c r="B36" s="45" t="s">
        <v>248</v>
      </c>
      <c r="C36" s="103">
        <f>1-(C34+C35)</f>
        <v>0.15000000000000002</v>
      </c>
    </row>
    <row r="37" spans="2:3">
      <c r="B37" s="46" t="s">
        <v>252</v>
      </c>
      <c r="C37" s="105">
        <v>0.08</v>
      </c>
    </row>
    <row r="38" spans="2:3">
      <c r="B38" s="45"/>
      <c r="C38" s="114"/>
    </row>
    <row r="39" spans="2:3">
      <c r="B39" s="46" t="s">
        <v>249</v>
      </c>
      <c r="C39" s="104">
        <v>17</v>
      </c>
    </row>
    <row r="40" spans="2:3">
      <c r="B40" s="113" t="s">
        <v>253</v>
      </c>
      <c r="C40" s="115">
        <f>(($C$33*C34)+C39)*(1+$C$37)</f>
        <v>31.619812576395493</v>
      </c>
    </row>
    <row r="41" spans="2:3">
      <c r="B41" s="46" t="s">
        <v>250</v>
      </c>
      <c r="C41" s="104">
        <v>4.25</v>
      </c>
    </row>
    <row r="42" spans="2:3">
      <c r="B42" s="113" t="s">
        <v>254</v>
      </c>
      <c r="C42" s="115">
        <f>(($C$33*C35)+C41)*(1+$C$37)</f>
        <v>10.114921906831455</v>
      </c>
    </row>
    <row r="43" spans="2:3">
      <c r="B43" s="46" t="s">
        <v>251</v>
      </c>
      <c r="C43" s="104">
        <v>2.89</v>
      </c>
    </row>
    <row r="44" spans="2:3">
      <c r="B44" s="100" t="s">
        <v>255</v>
      </c>
      <c r="C44" s="101">
        <f>(($C$33*C36)+C43)*(1+$C$37)</f>
        <v>6.4361531440988733</v>
      </c>
    </row>
    <row r="48" spans="2:3">
      <c r="B48" s="197" t="s">
        <v>294</v>
      </c>
      <c r="C48" s="197"/>
    </row>
    <row r="49" spans="2:3">
      <c r="B49" s="107" t="s">
        <v>241</v>
      </c>
      <c r="C49" s="106">
        <f>C12</f>
        <v>20.462673729005388</v>
      </c>
    </row>
    <row r="50" spans="2:3">
      <c r="B50" s="45" t="s">
        <v>292</v>
      </c>
      <c r="C50" s="160">
        <v>0.1</v>
      </c>
    </row>
    <row r="51" spans="2:3">
      <c r="B51" s="162" t="s">
        <v>293</v>
      </c>
      <c r="C51" s="166">
        <f>C49*C50</f>
        <v>2.0462673729005387</v>
      </c>
    </row>
    <row r="52" spans="2:3">
      <c r="B52" s="45" t="s">
        <v>297</v>
      </c>
      <c r="C52" s="103">
        <v>0.4</v>
      </c>
    </row>
    <row r="53" spans="2:3">
      <c r="B53" s="170" t="s">
        <v>302</v>
      </c>
      <c r="C53" s="165"/>
    </row>
    <row r="54" spans="2:3">
      <c r="B54" s="45" t="s">
        <v>282</v>
      </c>
      <c r="C54" s="167">
        <v>2.34</v>
      </c>
    </row>
    <row r="55" spans="2:3">
      <c r="B55" s="164" t="s">
        <v>296</v>
      </c>
      <c r="C55" s="168">
        <f>(C54+C51)*(1+C52)</f>
        <v>6.1407743220607545</v>
      </c>
    </row>
    <row r="56" spans="2:3">
      <c r="B56" s="113"/>
      <c r="C56" s="169"/>
    </row>
    <row r="57" spans="2:3">
      <c r="B57" s="170" t="s">
        <v>301</v>
      </c>
      <c r="C57" s="166"/>
    </row>
    <row r="58" spans="2:3">
      <c r="B58" s="163" t="s">
        <v>295</v>
      </c>
      <c r="C58" s="161">
        <f>C49-C51</f>
        <v>18.416406356104851</v>
      </c>
    </row>
    <row r="59" spans="2:3">
      <c r="B59" s="46" t="s">
        <v>298</v>
      </c>
      <c r="C59" s="104">
        <v>45</v>
      </c>
    </row>
    <row r="60" spans="2:3">
      <c r="B60" s="113" t="s">
        <v>299</v>
      </c>
      <c r="C60" s="169">
        <f>(C59+C58)*(1+C71)</f>
        <v>69.758046991715347</v>
      </c>
    </row>
    <row r="61" spans="2:3">
      <c r="B61" s="170" t="s">
        <v>303</v>
      </c>
      <c r="C61" s="169"/>
    </row>
    <row r="62" spans="2:3">
      <c r="B62" s="45" t="s">
        <v>246</v>
      </c>
      <c r="C62" s="103">
        <v>0.6</v>
      </c>
    </row>
    <row r="63" spans="2:3">
      <c r="B63" s="46" t="s">
        <v>247</v>
      </c>
      <c r="C63" s="105">
        <v>0.25</v>
      </c>
    </row>
    <row r="64" spans="2:3">
      <c r="B64" s="45" t="s">
        <v>248</v>
      </c>
      <c r="C64" s="103">
        <f>1-(C62+C63)</f>
        <v>0.15000000000000002</v>
      </c>
    </row>
    <row r="65" spans="2:3">
      <c r="B65" s="46" t="s">
        <v>249</v>
      </c>
      <c r="C65" s="104">
        <v>17</v>
      </c>
    </row>
    <row r="66" spans="2:3">
      <c r="B66" s="113" t="s">
        <v>253</v>
      </c>
      <c r="C66" s="171">
        <f>(($C$58*C62+(C65))*(1+$C$71))</f>
        <v>30.854828195029203</v>
      </c>
    </row>
    <row r="67" spans="2:3">
      <c r="B67" s="46" t="s">
        <v>250</v>
      </c>
      <c r="C67" s="104">
        <v>4.25</v>
      </c>
    </row>
    <row r="68" spans="2:3">
      <c r="B68" s="113" t="s">
        <v>254</v>
      </c>
      <c r="C68" s="171">
        <f>(($C$58*C63+(C67))*(1+$C$71))</f>
        <v>9.7395117479288356</v>
      </c>
    </row>
    <row r="69" spans="2:3">
      <c r="B69" s="46" t="s">
        <v>251</v>
      </c>
      <c r="C69" s="104">
        <v>4</v>
      </c>
    </row>
    <row r="70" spans="2:3">
      <c r="B70" s="100" t="s">
        <v>255</v>
      </c>
      <c r="C70" s="171">
        <f>(($C$58*C64+(C69))*(1+$C$71))</f>
        <v>7.4387070487573013</v>
      </c>
    </row>
    <row r="71" spans="2:3">
      <c r="B71" s="172" t="s">
        <v>300</v>
      </c>
      <c r="C71" s="105">
        <v>0.1</v>
      </c>
    </row>
  </sheetData>
  <mergeCells count="6">
    <mergeCell ref="B48:C48"/>
    <mergeCell ref="B13:C13"/>
    <mergeCell ref="B3:C3"/>
    <mergeCell ref="B16:C16"/>
    <mergeCell ref="B24:C24"/>
    <mergeCell ref="B32:C32"/>
  </mergeCells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BCC8B-4B8E-4A4F-83DF-B2857A03A39D}">
  <dimension ref="B2:G11"/>
  <sheetViews>
    <sheetView workbookViewId="0">
      <selection activeCell="G24" sqref="G24"/>
    </sheetView>
  </sheetViews>
  <sheetFormatPr baseColWidth="10" defaultRowHeight="15"/>
  <cols>
    <col min="1" max="1" width="2.1640625" customWidth="1"/>
    <col min="2" max="2" width="21.83203125" customWidth="1"/>
    <col min="3" max="3" width="17.1640625" customWidth="1"/>
    <col min="4" max="4" width="16.6640625" customWidth="1"/>
    <col min="5" max="5" width="15.33203125" customWidth="1"/>
    <col min="6" max="6" width="14.83203125" customWidth="1"/>
    <col min="7" max="7" width="13.83203125" customWidth="1"/>
    <col min="8" max="9" width="12.83203125" customWidth="1"/>
  </cols>
  <sheetData>
    <row r="2" spans="2:7" ht="17">
      <c r="B2" s="203" t="s">
        <v>270</v>
      </c>
      <c r="C2" s="203"/>
      <c r="D2" s="203"/>
      <c r="E2" s="203"/>
      <c r="F2" s="203"/>
      <c r="G2" s="203"/>
    </row>
    <row r="3" spans="2:7">
      <c r="B3" s="120" t="s">
        <v>259</v>
      </c>
      <c r="C3" s="118" t="s">
        <v>261</v>
      </c>
      <c r="D3" s="118" t="s">
        <v>262</v>
      </c>
      <c r="E3" s="118" t="s">
        <v>263</v>
      </c>
      <c r="F3" s="118" t="s">
        <v>260</v>
      </c>
      <c r="G3" s="124" t="s">
        <v>264</v>
      </c>
    </row>
    <row r="4" spans="2:7" s="18" customFormat="1">
      <c r="B4" s="119" t="s">
        <v>271</v>
      </c>
      <c r="C4" s="117" t="s">
        <v>276</v>
      </c>
      <c r="D4" s="117" t="s">
        <v>277</v>
      </c>
      <c r="E4" s="117"/>
      <c r="F4" s="117"/>
      <c r="G4" s="117"/>
    </row>
    <row r="5" spans="2:7">
      <c r="B5" s="121" t="s">
        <v>265</v>
      </c>
      <c r="C5" s="118" t="s">
        <v>266</v>
      </c>
      <c r="D5" s="118" t="s">
        <v>267</v>
      </c>
      <c r="E5" s="118" t="s">
        <v>268</v>
      </c>
      <c r="F5" s="118" t="s">
        <v>266</v>
      </c>
      <c r="G5" s="125" t="s">
        <v>269</v>
      </c>
    </row>
    <row r="6" spans="2:7">
      <c r="B6" s="116"/>
      <c r="C6" s="116"/>
      <c r="D6" s="116"/>
      <c r="E6" s="116"/>
      <c r="F6" s="116"/>
      <c r="G6" s="116"/>
    </row>
    <row r="7" spans="2:7">
      <c r="B7" s="122" t="s">
        <v>272</v>
      </c>
      <c r="C7" s="201"/>
      <c r="D7" s="201"/>
      <c r="E7" s="201"/>
      <c r="F7" s="201"/>
      <c r="G7" s="201"/>
    </row>
    <row r="8" spans="2:7">
      <c r="B8" s="123" t="s">
        <v>273</v>
      </c>
      <c r="C8" s="202"/>
      <c r="D8" s="202"/>
      <c r="E8" s="202"/>
      <c r="F8" s="202"/>
      <c r="G8" s="202"/>
    </row>
    <row r="9" spans="2:7">
      <c r="B9" s="122" t="s">
        <v>274</v>
      </c>
      <c r="C9" s="201"/>
      <c r="D9" s="201"/>
      <c r="E9" s="201"/>
      <c r="F9" s="201"/>
      <c r="G9" s="201"/>
    </row>
    <row r="10" spans="2:7">
      <c r="B10" s="123" t="s">
        <v>275</v>
      </c>
      <c r="C10" s="202"/>
      <c r="D10" s="202"/>
      <c r="E10" s="202"/>
      <c r="F10" s="202"/>
      <c r="G10" s="202"/>
    </row>
    <row r="11" spans="2:7">
      <c r="B11" s="126"/>
      <c r="C11" s="200"/>
      <c r="D11" s="200"/>
      <c r="E11" s="200"/>
      <c r="F11" s="200"/>
      <c r="G11" s="200"/>
    </row>
  </sheetData>
  <mergeCells count="6">
    <mergeCell ref="B2:G2"/>
    <mergeCell ref="C11:G11"/>
    <mergeCell ref="C7:G7"/>
    <mergeCell ref="C8:G8"/>
    <mergeCell ref="C9:G9"/>
    <mergeCell ref="C10:G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B32E7-8490-3E4E-946F-91575FFE3807}">
  <dimension ref="B2:I13"/>
  <sheetViews>
    <sheetView workbookViewId="0">
      <selection activeCell="H26" sqref="H26"/>
    </sheetView>
  </sheetViews>
  <sheetFormatPr baseColWidth="10" defaultRowHeight="16"/>
  <cols>
    <col min="1" max="1" width="3" customWidth="1"/>
    <col min="2" max="2" width="14.33203125" style="154" customWidth="1"/>
    <col min="3" max="3" width="13.1640625" style="15" customWidth="1"/>
    <col min="4" max="4" width="5.5" style="130" customWidth="1"/>
    <col min="5" max="5" width="14.5" style="15" customWidth="1"/>
    <col min="6" max="6" width="5.33203125" style="130" customWidth="1"/>
    <col min="7" max="7" width="15.1640625" style="15" customWidth="1"/>
    <col min="8" max="8" width="5.1640625" style="130" customWidth="1"/>
  </cols>
  <sheetData>
    <row r="2" spans="2:9">
      <c r="B2" s="159" t="s">
        <v>291</v>
      </c>
    </row>
    <row r="3" spans="2:9">
      <c r="B3" s="204" t="s">
        <v>290</v>
      </c>
      <c r="C3" s="204"/>
      <c r="D3" s="204"/>
      <c r="E3" s="204"/>
      <c r="F3" s="204"/>
      <c r="G3" s="204"/>
      <c r="H3" s="204"/>
    </row>
    <row r="4" spans="2:9" s="128" customFormat="1">
      <c r="B4" s="139" t="s">
        <v>0</v>
      </c>
      <c r="C4" s="140" t="s">
        <v>283</v>
      </c>
      <c r="D4" s="155" t="s">
        <v>286</v>
      </c>
      <c r="E4" s="140" t="s">
        <v>284</v>
      </c>
      <c r="F4" s="155" t="s">
        <v>286</v>
      </c>
      <c r="G4" s="140" t="s">
        <v>285</v>
      </c>
      <c r="H4" s="157" t="s">
        <v>286</v>
      </c>
    </row>
    <row r="5" spans="2:9" s="81" customFormat="1">
      <c r="B5" s="141" t="s">
        <v>287</v>
      </c>
      <c r="C5" s="142">
        <v>2875.43</v>
      </c>
      <c r="D5" s="129">
        <f>C5/C7</f>
        <v>0.6786476280387066</v>
      </c>
      <c r="E5" s="142">
        <v>21879</v>
      </c>
      <c r="F5" s="129">
        <f>E5/E7</f>
        <v>0.63115534400692341</v>
      </c>
      <c r="G5" s="142">
        <v>66548</v>
      </c>
      <c r="H5" s="131">
        <f>G5/G7</f>
        <v>0.6329104293078196</v>
      </c>
    </row>
    <row r="6" spans="2:9" s="81" customFormat="1">
      <c r="B6" s="143" t="s">
        <v>288</v>
      </c>
      <c r="C6" s="144">
        <v>1361.57</v>
      </c>
      <c r="D6" s="133">
        <f>C6/C7</f>
        <v>0.32135237196129335</v>
      </c>
      <c r="E6" s="144">
        <v>12786</v>
      </c>
      <c r="F6" s="133">
        <f>E6/E7</f>
        <v>0.36884465599307659</v>
      </c>
      <c r="G6" s="144">
        <v>38598</v>
      </c>
      <c r="H6" s="134">
        <f>G6/G7</f>
        <v>0.3670895706921804</v>
      </c>
    </row>
    <row r="7" spans="2:9">
      <c r="B7" s="145" t="s">
        <v>289</v>
      </c>
      <c r="C7" s="146">
        <f>C5+C6</f>
        <v>4237</v>
      </c>
      <c r="E7" s="146">
        <f>E5+E6</f>
        <v>34665</v>
      </c>
      <c r="G7" s="146">
        <f>G5+G6</f>
        <v>105146</v>
      </c>
      <c r="H7" s="132"/>
    </row>
    <row r="8" spans="2:9">
      <c r="B8" s="147" t="s">
        <v>278</v>
      </c>
      <c r="C8" s="148">
        <v>121</v>
      </c>
      <c r="D8" s="135"/>
      <c r="E8" s="148">
        <v>982</v>
      </c>
      <c r="F8" s="156"/>
      <c r="G8" s="148">
        <v>2916</v>
      </c>
      <c r="H8" s="136"/>
    </row>
    <row r="9" spans="2:9">
      <c r="B9" s="149" t="s">
        <v>279</v>
      </c>
      <c r="C9" s="150">
        <f>C7/C8</f>
        <v>35.016528925619838</v>
      </c>
      <c r="E9" s="150">
        <f>E7/E8</f>
        <v>35.300407331975563</v>
      </c>
      <c r="G9" s="150">
        <f>G7/G8</f>
        <v>36.058299039780522</v>
      </c>
      <c r="H9" s="132"/>
    </row>
    <row r="10" spans="2:9">
      <c r="B10" s="147" t="s">
        <v>280</v>
      </c>
      <c r="C10" s="151">
        <v>1217</v>
      </c>
      <c r="D10" s="135">
        <f>C10/C7</f>
        <v>0.28723153174415861</v>
      </c>
      <c r="E10" s="151">
        <v>10232</v>
      </c>
      <c r="F10" s="135">
        <f>E10/E7</f>
        <v>0.29516803692485216</v>
      </c>
      <c r="G10" s="151">
        <v>30618.52</v>
      </c>
      <c r="H10" s="136">
        <f>G10/G7</f>
        <v>0.29120004565080937</v>
      </c>
      <c r="I10" s="127"/>
    </row>
    <row r="11" spans="2:9">
      <c r="B11" s="149" t="s">
        <v>281</v>
      </c>
      <c r="C11" s="142">
        <v>891.23</v>
      </c>
      <c r="D11" s="130">
        <f>C11/C5</f>
        <v>0.30994668623475446</v>
      </c>
      <c r="E11" s="142">
        <v>7112</v>
      </c>
      <c r="F11" s="130">
        <f>E11/E5</f>
        <v>0.32506056035467801</v>
      </c>
      <c r="G11" s="142">
        <v>20876.11</v>
      </c>
      <c r="H11" s="132">
        <f>G11/G5</f>
        <v>0.31370003606419428</v>
      </c>
      <c r="I11" s="127"/>
    </row>
    <row r="12" spans="2:9">
      <c r="B12" s="152" t="s">
        <v>282</v>
      </c>
      <c r="C12" s="153">
        <v>374</v>
      </c>
      <c r="D12" s="137">
        <f>C12/C6</f>
        <v>0.2746829028254148</v>
      </c>
      <c r="E12" s="153">
        <v>3231</v>
      </c>
      <c r="F12" s="137">
        <f>E12/E6</f>
        <v>0.25269826372595028</v>
      </c>
      <c r="G12" s="153">
        <v>10413.74</v>
      </c>
      <c r="H12" s="138">
        <f>G12/G6</f>
        <v>0.26979998963676871</v>
      </c>
      <c r="I12" s="127"/>
    </row>
    <row r="13" spans="2:9">
      <c r="C13" s="142"/>
      <c r="E13" s="142"/>
      <c r="G13" s="142"/>
    </row>
  </sheetData>
  <mergeCells count="1">
    <mergeCell ref="B3:H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34EC5-C6C4-7648-B299-95B135317295}">
  <dimension ref="B1:C19"/>
  <sheetViews>
    <sheetView topLeftCell="A7" workbookViewId="0">
      <selection activeCell="B23" sqref="B23:C24"/>
    </sheetView>
  </sheetViews>
  <sheetFormatPr baseColWidth="10" defaultRowHeight="15"/>
  <cols>
    <col min="1" max="1" width="2.6640625" style="154" customWidth="1"/>
    <col min="2" max="2" width="21.5" style="154" customWidth="1"/>
    <col min="3" max="3" width="43.1640625" style="154" customWidth="1"/>
    <col min="4" max="16384" width="10.83203125" style="154"/>
  </cols>
  <sheetData>
    <row r="1" spans="2:3">
      <c r="B1" s="158" t="s">
        <v>319</v>
      </c>
    </row>
    <row r="2" spans="2:3" ht="17">
      <c r="B2" s="203" t="s">
        <v>314</v>
      </c>
      <c r="C2" s="203"/>
    </row>
    <row r="3" spans="2:3" s="173" customFormat="1">
      <c r="B3" s="179" t="s">
        <v>306</v>
      </c>
      <c r="C3" s="174" t="s">
        <v>307</v>
      </c>
    </row>
    <row r="4" spans="2:3">
      <c r="B4" s="180" t="s">
        <v>308</v>
      </c>
      <c r="C4" s="177"/>
    </row>
    <row r="5" spans="2:3">
      <c r="B5" s="181" t="s">
        <v>309</v>
      </c>
      <c r="C5" s="178"/>
    </row>
    <row r="6" spans="2:3">
      <c r="B6" s="180" t="s">
        <v>310</v>
      </c>
      <c r="C6" s="177"/>
    </row>
    <row r="7" spans="2:3">
      <c r="B7" s="181" t="s">
        <v>311</v>
      </c>
      <c r="C7" s="178"/>
    </row>
    <row r="8" spans="2:3">
      <c r="B8" s="180" t="s">
        <v>312</v>
      </c>
      <c r="C8" s="177"/>
    </row>
    <row r="9" spans="2:3">
      <c r="B9" s="181" t="s">
        <v>313</v>
      </c>
      <c r="C9" s="178"/>
    </row>
    <row r="12" spans="2:3">
      <c r="B12" s="158" t="s">
        <v>321</v>
      </c>
    </row>
    <row r="13" spans="2:3" ht="17">
      <c r="B13" s="203" t="s">
        <v>320</v>
      </c>
      <c r="C13" s="203"/>
    </row>
    <row r="14" spans="2:3">
      <c r="B14" s="182" t="s">
        <v>306</v>
      </c>
      <c r="C14" s="182" t="s">
        <v>307</v>
      </c>
    </row>
    <row r="15" spans="2:3">
      <c r="B15" s="180" t="s">
        <v>308</v>
      </c>
      <c r="C15" s="175"/>
    </row>
    <row r="16" spans="2:3">
      <c r="B16" s="181" t="s">
        <v>315</v>
      </c>
      <c r="C16" s="176"/>
    </row>
    <row r="17" spans="2:3">
      <c r="B17" s="180" t="s">
        <v>316</v>
      </c>
      <c r="C17" s="175"/>
    </row>
    <row r="18" spans="2:3">
      <c r="B18" s="181" t="s">
        <v>317</v>
      </c>
      <c r="C18" s="176"/>
    </row>
    <row r="19" spans="2:3">
      <c r="B19" s="180" t="s">
        <v>318</v>
      </c>
      <c r="C19" s="175"/>
    </row>
  </sheetData>
  <mergeCells count="2">
    <mergeCell ref="B2:C2"/>
    <mergeCell ref="B13:C1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0CCBF-B948-D641-8F5E-A43DD98423A4}">
  <dimension ref="B2:G26"/>
  <sheetViews>
    <sheetView topLeftCell="A31" workbookViewId="0">
      <selection activeCell="B24" sqref="B24:B26"/>
    </sheetView>
  </sheetViews>
  <sheetFormatPr baseColWidth="10" defaultRowHeight="15"/>
  <cols>
    <col min="1" max="1" width="2.6640625" customWidth="1"/>
    <col min="2" max="2" width="7.6640625" customWidth="1"/>
    <col min="3" max="7" width="13.6640625" customWidth="1"/>
  </cols>
  <sheetData>
    <row r="2" spans="2:7">
      <c r="B2" t="s">
        <v>328</v>
      </c>
    </row>
    <row r="3" spans="2:7" ht="17">
      <c r="B3" s="203" t="s">
        <v>329</v>
      </c>
      <c r="C3" s="203"/>
      <c r="D3" s="203"/>
      <c r="E3" s="203"/>
      <c r="F3" s="203"/>
      <c r="G3" s="203"/>
    </row>
    <row r="4" spans="2:7" s="38" customFormat="1" ht="32">
      <c r="B4" s="183" t="s">
        <v>322</v>
      </c>
      <c r="C4" s="183" t="s">
        <v>323</v>
      </c>
      <c r="D4" s="183" t="s">
        <v>324</v>
      </c>
      <c r="E4" s="183" t="s">
        <v>325</v>
      </c>
      <c r="F4" s="183" t="s">
        <v>326</v>
      </c>
      <c r="G4" s="183" t="s">
        <v>327</v>
      </c>
    </row>
    <row r="5" spans="2:7" ht="16">
      <c r="B5" s="184">
        <v>45702</v>
      </c>
      <c r="C5" s="185" t="s">
        <v>330</v>
      </c>
      <c r="D5" s="185"/>
      <c r="E5" s="185"/>
      <c r="F5" s="185"/>
      <c r="G5" s="185"/>
    </row>
    <row r="6" spans="2:7" ht="16">
      <c r="B6" s="186"/>
      <c r="C6" s="186" t="s">
        <v>331</v>
      </c>
      <c r="D6" s="186"/>
      <c r="E6" s="186"/>
      <c r="F6" s="186"/>
      <c r="G6" s="186"/>
    </row>
    <row r="7" spans="2:7" ht="16">
      <c r="B7" s="185"/>
      <c r="C7" s="185" t="s">
        <v>332</v>
      </c>
      <c r="D7" s="185"/>
      <c r="E7" s="185"/>
      <c r="F7" s="185"/>
      <c r="G7" s="185"/>
    </row>
    <row r="8" spans="2:7" ht="16">
      <c r="B8" s="186"/>
      <c r="C8" s="186" t="s">
        <v>333</v>
      </c>
      <c r="D8" s="186"/>
      <c r="E8" s="186"/>
      <c r="F8" s="186"/>
      <c r="G8" s="186"/>
    </row>
    <row r="9" spans="2:7" ht="16">
      <c r="B9" s="185"/>
      <c r="C9" s="185" t="s">
        <v>334</v>
      </c>
      <c r="D9" s="185"/>
      <c r="E9" s="185"/>
      <c r="F9" s="185"/>
      <c r="G9" s="185"/>
    </row>
    <row r="10" spans="2:7" ht="16">
      <c r="B10" s="154"/>
      <c r="C10" s="154"/>
      <c r="D10" s="154"/>
      <c r="E10" s="154"/>
      <c r="F10" s="154"/>
      <c r="G10" s="154"/>
    </row>
    <row r="13" spans="2:7" ht="16" thickBot="1">
      <c r="B13" t="s">
        <v>336</v>
      </c>
    </row>
    <row r="14" spans="2:7" ht="18" thickBot="1">
      <c r="B14" s="211" t="s">
        <v>335</v>
      </c>
      <c r="C14" s="212"/>
      <c r="D14" s="212"/>
      <c r="E14" s="212"/>
      <c r="F14" s="212"/>
      <c r="G14" s="213"/>
    </row>
    <row r="15" spans="2:7" ht="33" thickBot="1">
      <c r="B15" s="192" t="s">
        <v>322</v>
      </c>
      <c r="C15" s="193" t="s">
        <v>323</v>
      </c>
      <c r="D15" s="193" t="s">
        <v>348</v>
      </c>
      <c r="E15" s="193" t="s">
        <v>349</v>
      </c>
      <c r="F15" s="193" t="s">
        <v>350</v>
      </c>
      <c r="G15" s="193" t="s">
        <v>327</v>
      </c>
    </row>
    <row r="16" spans="2:7" ht="17" thickBot="1">
      <c r="B16" s="194">
        <v>45702</v>
      </c>
      <c r="C16" s="187" t="s">
        <v>337</v>
      </c>
      <c r="D16" s="188" t="s">
        <v>338</v>
      </c>
      <c r="E16" s="188" t="s">
        <v>339</v>
      </c>
      <c r="F16" s="188"/>
      <c r="G16" s="188"/>
    </row>
    <row r="17" spans="2:7" ht="17" thickBot="1">
      <c r="B17" s="195"/>
      <c r="C17" s="189" t="s">
        <v>340</v>
      </c>
      <c r="D17" s="190" t="s">
        <v>338</v>
      </c>
      <c r="E17" s="190" t="s">
        <v>339</v>
      </c>
      <c r="F17" s="190"/>
      <c r="G17" s="190"/>
    </row>
    <row r="18" spans="2:7" ht="16" customHeight="1">
      <c r="B18" s="205"/>
      <c r="C18" s="205" t="s">
        <v>341</v>
      </c>
      <c r="D18" s="208" t="s">
        <v>342</v>
      </c>
      <c r="E18" s="191" t="s">
        <v>343</v>
      </c>
      <c r="F18" s="208" t="s">
        <v>346</v>
      </c>
      <c r="G18" s="208" t="s">
        <v>347</v>
      </c>
    </row>
    <row r="19" spans="2:7">
      <c r="B19" s="206"/>
      <c r="C19" s="206"/>
      <c r="D19" s="209"/>
      <c r="E19" s="191" t="s">
        <v>344</v>
      </c>
      <c r="F19" s="209"/>
      <c r="G19" s="209"/>
    </row>
    <row r="20" spans="2:7" ht="16" thickBot="1">
      <c r="B20" s="207"/>
      <c r="C20" s="207"/>
      <c r="D20" s="210"/>
      <c r="E20" s="188" t="s">
        <v>345</v>
      </c>
      <c r="F20" s="210"/>
      <c r="G20" s="210"/>
    </row>
    <row r="21" spans="2:7">
      <c r="B21" s="205"/>
      <c r="C21" s="205" t="s">
        <v>351</v>
      </c>
      <c r="D21" s="208" t="s">
        <v>342</v>
      </c>
      <c r="E21" s="191"/>
      <c r="F21" s="208" t="s">
        <v>354</v>
      </c>
      <c r="G21" s="208" t="s">
        <v>356</v>
      </c>
    </row>
    <row r="22" spans="2:7">
      <c r="B22" s="206"/>
      <c r="C22" s="206"/>
      <c r="D22" s="209"/>
      <c r="E22" s="191"/>
      <c r="F22" s="209"/>
      <c r="G22" s="209"/>
    </row>
    <row r="23" spans="2:7" ht="16" thickBot="1">
      <c r="B23" s="207"/>
      <c r="C23" s="207"/>
      <c r="D23" s="210"/>
      <c r="E23" s="188" t="s">
        <v>353</v>
      </c>
      <c r="F23" s="210"/>
      <c r="G23" s="210"/>
    </row>
    <row r="24" spans="2:7">
      <c r="B24" s="205"/>
      <c r="C24" s="205" t="s">
        <v>352</v>
      </c>
      <c r="D24" s="208" t="s">
        <v>342</v>
      </c>
      <c r="E24" s="191"/>
      <c r="F24" s="208" t="s">
        <v>355</v>
      </c>
      <c r="G24" s="208" t="s">
        <v>357</v>
      </c>
    </row>
    <row r="25" spans="2:7">
      <c r="B25" s="206"/>
      <c r="C25" s="206"/>
      <c r="D25" s="209"/>
      <c r="E25" s="191"/>
      <c r="F25" s="209"/>
      <c r="G25" s="209"/>
    </row>
    <row r="26" spans="2:7" ht="16" thickBot="1">
      <c r="B26" s="207"/>
      <c r="C26" s="207"/>
      <c r="D26" s="210"/>
      <c r="E26" s="188" t="s">
        <v>353</v>
      </c>
      <c r="F26" s="210"/>
      <c r="G26" s="210"/>
    </row>
  </sheetData>
  <mergeCells count="17">
    <mergeCell ref="B3:G3"/>
    <mergeCell ref="B14:G14"/>
    <mergeCell ref="C18:C20"/>
    <mergeCell ref="D18:D20"/>
    <mergeCell ref="F18:F20"/>
    <mergeCell ref="G18:G20"/>
    <mergeCell ref="B18:B20"/>
    <mergeCell ref="B24:B26"/>
    <mergeCell ref="C24:C26"/>
    <mergeCell ref="D24:D26"/>
    <mergeCell ref="F24:F26"/>
    <mergeCell ref="G24:G26"/>
    <mergeCell ref="B21:B23"/>
    <mergeCell ref="C21:C23"/>
    <mergeCell ref="D21:D23"/>
    <mergeCell ref="F21:F23"/>
    <mergeCell ref="G21:G23"/>
  </mergeCells>
  <pageMargins left="0.7" right="0.7" top="0.75" bottom="0.75" header="0.3" footer="0.3"/>
  <pageSetup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9B679-1004-B44F-A2D6-26F028E3C6FA}">
  <dimension ref="B2:G36"/>
  <sheetViews>
    <sheetView topLeftCell="A13" zoomScaleNormal="150" zoomScaleSheetLayoutView="100" workbookViewId="0">
      <selection activeCell="C21" sqref="C21:F21"/>
    </sheetView>
  </sheetViews>
  <sheetFormatPr baseColWidth="10" defaultColWidth="8.83203125" defaultRowHeight="15"/>
  <cols>
    <col min="1" max="1" width="2.5" customWidth="1"/>
    <col min="2" max="2" width="1.6640625" customWidth="1"/>
    <col min="3" max="3" width="8.6640625" style="18"/>
    <col min="4" max="6" width="22" customWidth="1"/>
    <col min="7" max="7" width="1.6640625" customWidth="1"/>
  </cols>
  <sheetData>
    <row r="2" spans="2:7" ht="11.25" customHeight="1">
      <c r="B2" s="3"/>
      <c r="C2" s="30"/>
      <c r="D2" s="4"/>
      <c r="E2" s="4"/>
      <c r="F2" s="4"/>
      <c r="G2" s="5"/>
    </row>
    <row r="3" spans="2:7" s="22" customFormat="1" ht="18">
      <c r="B3" s="31"/>
      <c r="C3" s="216" t="s">
        <v>304</v>
      </c>
      <c r="D3" s="217"/>
      <c r="E3" s="217"/>
      <c r="F3" s="218"/>
      <c r="G3" s="35"/>
    </row>
    <row r="4" spans="2:7">
      <c r="B4" s="6"/>
      <c r="C4" s="214" t="s">
        <v>79</v>
      </c>
      <c r="D4" s="215"/>
      <c r="E4" s="215"/>
      <c r="F4" s="19">
        <v>35000</v>
      </c>
      <c r="G4" s="8"/>
    </row>
    <row r="5" spans="2:7">
      <c r="B5" s="6"/>
      <c r="C5" s="214" t="s">
        <v>77</v>
      </c>
      <c r="D5" s="215"/>
      <c r="E5" s="215"/>
      <c r="F5" s="20">
        <v>0.28000000000000003</v>
      </c>
      <c r="G5" s="8"/>
    </row>
    <row r="6" spans="2:7">
      <c r="B6" s="6"/>
      <c r="C6" s="214" t="s">
        <v>78</v>
      </c>
      <c r="D6" s="215"/>
      <c r="E6" s="215"/>
      <c r="F6" s="19">
        <f>F4*F5</f>
        <v>9800.0000000000018</v>
      </c>
      <c r="G6" s="8"/>
    </row>
    <row r="7" spans="2:7" s="16" customFormat="1">
      <c r="B7" s="32"/>
      <c r="C7" s="23" t="s">
        <v>66</v>
      </c>
      <c r="D7" s="17" t="s">
        <v>67</v>
      </c>
      <c r="E7" s="17" t="s">
        <v>68</v>
      </c>
      <c r="F7" s="27" t="s">
        <v>69</v>
      </c>
      <c r="G7" s="36"/>
    </row>
    <row r="8" spans="2:7">
      <c r="B8" s="6"/>
      <c r="C8" s="24" t="s">
        <v>70</v>
      </c>
      <c r="D8" s="21">
        <v>2750</v>
      </c>
      <c r="E8" s="21">
        <f>D8</f>
        <v>2750</v>
      </c>
      <c r="F8" s="28">
        <f>$F$6-E8</f>
        <v>7050.0000000000018</v>
      </c>
      <c r="G8" s="8"/>
    </row>
    <row r="9" spans="2:7">
      <c r="B9" s="6"/>
      <c r="C9" s="83" t="s">
        <v>71</v>
      </c>
      <c r="D9" s="84">
        <v>900</v>
      </c>
      <c r="E9" s="84">
        <f>E8+D9</f>
        <v>3650</v>
      </c>
      <c r="F9" s="85">
        <f t="shared" ref="F9:F14" si="0">$F$6-E9</f>
        <v>6150.0000000000018</v>
      </c>
      <c r="G9" s="8"/>
    </row>
    <row r="10" spans="2:7">
      <c r="B10" s="6"/>
      <c r="C10" s="24" t="s">
        <v>72</v>
      </c>
      <c r="D10" s="21">
        <v>2575</v>
      </c>
      <c r="E10" s="21">
        <f t="shared" ref="E10:E14" si="1">E9+D10</f>
        <v>6225</v>
      </c>
      <c r="F10" s="28">
        <f t="shared" si="0"/>
        <v>3575.0000000000018</v>
      </c>
      <c r="G10" s="8"/>
    </row>
    <row r="11" spans="2:7">
      <c r="B11" s="6"/>
      <c r="C11" s="83" t="s">
        <v>73</v>
      </c>
      <c r="D11" s="84">
        <v>1250</v>
      </c>
      <c r="E11" s="84">
        <f t="shared" si="1"/>
        <v>7475</v>
      </c>
      <c r="F11" s="85">
        <f t="shared" si="0"/>
        <v>2325.0000000000018</v>
      </c>
      <c r="G11" s="8"/>
    </row>
    <row r="12" spans="2:7">
      <c r="B12" s="6"/>
      <c r="C12" s="24" t="s">
        <v>74</v>
      </c>
      <c r="D12" s="21">
        <v>1856</v>
      </c>
      <c r="E12" s="21">
        <f t="shared" si="1"/>
        <v>9331</v>
      </c>
      <c r="F12" s="28">
        <f t="shared" si="0"/>
        <v>469.00000000000182</v>
      </c>
      <c r="G12" s="8"/>
    </row>
    <row r="13" spans="2:7">
      <c r="B13" s="6"/>
      <c r="C13" s="24" t="s">
        <v>75</v>
      </c>
      <c r="D13" s="21">
        <v>450</v>
      </c>
      <c r="E13" s="21">
        <f t="shared" si="1"/>
        <v>9781</v>
      </c>
      <c r="F13" s="28">
        <f t="shared" si="0"/>
        <v>19.000000000001819</v>
      </c>
      <c r="G13" s="8"/>
    </row>
    <row r="14" spans="2:7">
      <c r="B14" s="6"/>
      <c r="C14" s="25" t="s">
        <v>76</v>
      </c>
      <c r="D14" s="26">
        <v>100</v>
      </c>
      <c r="E14" s="26">
        <f t="shared" si="1"/>
        <v>9881</v>
      </c>
      <c r="F14" s="29">
        <f t="shared" si="0"/>
        <v>-80.999999999998181</v>
      </c>
      <c r="G14" s="8"/>
    </row>
    <row r="15" spans="2:7" ht="8.25" customHeight="1">
      <c r="B15" s="7"/>
      <c r="C15" s="33"/>
      <c r="D15" s="34"/>
      <c r="E15" s="34"/>
      <c r="F15" s="34"/>
      <c r="G15" s="9"/>
    </row>
    <row r="20" spans="2:7" ht="10.5" customHeight="1">
      <c r="B20" s="3"/>
      <c r="C20" s="30"/>
      <c r="D20" s="4"/>
      <c r="E20" s="4"/>
      <c r="F20" s="4"/>
      <c r="G20" s="5"/>
    </row>
    <row r="21" spans="2:7" ht="18">
      <c r="B21" s="31"/>
      <c r="C21" s="216" t="s">
        <v>305</v>
      </c>
      <c r="D21" s="217"/>
      <c r="E21" s="217"/>
      <c r="F21" s="218"/>
      <c r="G21" s="35"/>
    </row>
    <row r="22" spans="2:7">
      <c r="B22" s="6"/>
      <c r="C22" s="214" t="s">
        <v>80</v>
      </c>
      <c r="D22" s="215"/>
      <c r="E22" s="215"/>
      <c r="F22" s="19">
        <v>47000</v>
      </c>
      <c r="G22" s="8"/>
    </row>
    <row r="23" spans="2:7">
      <c r="B23" s="6"/>
      <c r="C23" s="214" t="s">
        <v>81</v>
      </c>
      <c r="D23" s="215"/>
      <c r="E23" s="215"/>
      <c r="F23" s="20">
        <v>0.3</v>
      </c>
      <c r="G23" s="8"/>
    </row>
    <row r="24" spans="2:7">
      <c r="B24" s="6"/>
      <c r="C24" s="214" t="s">
        <v>82</v>
      </c>
      <c r="D24" s="215"/>
      <c r="E24" s="215"/>
      <c r="F24" s="19">
        <f>F22*F23</f>
        <v>14100</v>
      </c>
      <c r="G24" s="8"/>
    </row>
    <row r="25" spans="2:7">
      <c r="B25" s="32"/>
      <c r="C25" s="23" t="s">
        <v>66</v>
      </c>
      <c r="D25" s="17" t="s">
        <v>83</v>
      </c>
      <c r="E25" s="17" t="s">
        <v>68</v>
      </c>
      <c r="F25" s="27" t="s">
        <v>69</v>
      </c>
      <c r="G25" s="36"/>
    </row>
    <row r="26" spans="2:7">
      <c r="B26" s="6"/>
      <c r="C26" s="24" t="s">
        <v>70</v>
      </c>
      <c r="D26" s="21">
        <v>1250</v>
      </c>
      <c r="E26" s="21">
        <f>D26</f>
        <v>1250</v>
      </c>
      <c r="F26" s="28">
        <f>$F$6-E26</f>
        <v>8550.0000000000018</v>
      </c>
      <c r="G26" s="8"/>
    </row>
    <row r="27" spans="2:7">
      <c r="B27" s="6"/>
      <c r="C27" s="24" t="s">
        <v>71</v>
      </c>
      <c r="D27" s="21">
        <v>1400</v>
      </c>
      <c r="E27" s="21">
        <f>E26+D27</f>
        <v>2650</v>
      </c>
      <c r="F27" s="28">
        <f t="shared" ref="F27:F32" si="2">$F$6-E27</f>
        <v>7150.0000000000018</v>
      </c>
      <c r="G27" s="8"/>
    </row>
    <row r="28" spans="2:7">
      <c r="B28" s="6"/>
      <c r="C28" s="24" t="s">
        <v>72</v>
      </c>
      <c r="D28" s="21">
        <v>1500</v>
      </c>
      <c r="E28" s="21">
        <f t="shared" ref="E28:E32" si="3">E27+D28</f>
        <v>4150</v>
      </c>
      <c r="F28" s="28">
        <f t="shared" si="2"/>
        <v>5650.0000000000018</v>
      </c>
      <c r="G28" s="8"/>
    </row>
    <row r="29" spans="2:7">
      <c r="B29" s="6"/>
      <c r="C29" s="24" t="s">
        <v>73</v>
      </c>
      <c r="D29" s="21">
        <v>1650</v>
      </c>
      <c r="E29" s="21">
        <f t="shared" si="3"/>
        <v>5800</v>
      </c>
      <c r="F29" s="28">
        <f t="shared" si="2"/>
        <v>4000.0000000000018</v>
      </c>
      <c r="G29" s="8"/>
    </row>
    <row r="30" spans="2:7">
      <c r="B30" s="6"/>
      <c r="C30" s="24" t="s">
        <v>74</v>
      </c>
      <c r="D30" s="21">
        <v>1850</v>
      </c>
      <c r="E30" s="21">
        <f t="shared" si="3"/>
        <v>7650</v>
      </c>
      <c r="F30" s="28">
        <f t="shared" si="2"/>
        <v>2150.0000000000018</v>
      </c>
      <c r="G30" s="8"/>
    </row>
    <row r="31" spans="2:7">
      <c r="B31" s="6"/>
      <c r="C31" s="24" t="s">
        <v>75</v>
      </c>
      <c r="D31" s="21">
        <v>2000</v>
      </c>
      <c r="E31" s="21">
        <f t="shared" si="3"/>
        <v>9650</v>
      </c>
      <c r="F31" s="28">
        <f t="shared" si="2"/>
        <v>150.00000000000182</v>
      </c>
      <c r="G31" s="8"/>
    </row>
    <row r="32" spans="2:7">
      <c r="B32" s="6"/>
      <c r="C32" s="25" t="s">
        <v>76</v>
      </c>
      <c r="D32" s="26">
        <v>1000</v>
      </c>
      <c r="E32" s="26">
        <f t="shared" si="3"/>
        <v>10650</v>
      </c>
      <c r="F32" s="29">
        <f t="shared" si="2"/>
        <v>-849.99999999999818</v>
      </c>
      <c r="G32" s="8"/>
    </row>
    <row r="33" spans="2:7" ht="9.75" customHeight="1">
      <c r="B33" s="7"/>
      <c r="C33" s="33"/>
      <c r="D33" s="34"/>
      <c r="E33" s="34"/>
      <c r="F33" s="34"/>
      <c r="G33" s="9"/>
    </row>
    <row r="36" spans="2:7">
      <c r="F36" s="37"/>
    </row>
  </sheetData>
  <mergeCells count="8">
    <mergeCell ref="C23:E23"/>
    <mergeCell ref="C24:E24"/>
    <mergeCell ref="C4:E4"/>
    <mergeCell ref="C3:F3"/>
    <mergeCell ref="C5:E5"/>
    <mergeCell ref="C6:E6"/>
    <mergeCell ref="C21:F21"/>
    <mergeCell ref="C22:E22"/>
  </mergeCells>
  <conditionalFormatting sqref="F8:F14">
    <cfRule type="cellIs" dxfId="3" priority="3" operator="lessThan">
      <formula>0</formula>
    </cfRule>
    <cfRule type="cellIs" dxfId="2" priority="4" operator="lessThan">
      <formula>O</formula>
    </cfRule>
  </conditionalFormatting>
  <conditionalFormatting sqref="F26:F32">
    <cfRule type="cellIs" dxfId="1" priority="1" operator="lessThan">
      <formula>0</formula>
    </cfRule>
    <cfRule type="cellIs" dxfId="0" priority="2" operator="lessThan">
      <formula>O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E0A79-3BD5-9C4D-8B26-0DFF553B1694}">
  <dimension ref="B2:D35"/>
  <sheetViews>
    <sheetView topLeftCell="A3" zoomScaleNormal="150" zoomScaleSheetLayoutView="100" workbookViewId="0">
      <selection activeCell="B28" sqref="B28:D35"/>
    </sheetView>
  </sheetViews>
  <sheetFormatPr baseColWidth="10" defaultColWidth="8.83203125" defaultRowHeight="15"/>
  <cols>
    <col min="1" max="1" width="10.1640625" customWidth="1"/>
    <col min="2" max="2" width="25.83203125" style="15" customWidth="1"/>
    <col min="3" max="3" width="28.1640625" customWidth="1"/>
    <col min="4" max="4" width="30" customWidth="1"/>
  </cols>
  <sheetData>
    <row r="2" spans="2:4">
      <c r="B2" s="14"/>
      <c r="C2" s="2"/>
      <c r="D2" s="2"/>
    </row>
    <row r="3" spans="2:4" ht="24.75" customHeight="1">
      <c r="B3" s="10" t="s">
        <v>0</v>
      </c>
      <c r="C3" s="10" t="s">
        <v>1</v>
      </c>
      <c r="D3" s="10" t="s">
        <v>2</v>
      </c>
    </row>
    <row r="4" spans="2:4" ht="24.75" customHeight="1">
      <c r="B4" s="12" t="s">
        <v>3</v>
      </c>
      <c r="C4" s="13" t="s">
        <v>4</v>
      </c>
      <c r="D4" s="13" t="s">
        <v>5</v>
      </c>
    </row>
    <row r="5" spans="2:4" ht="24.75" customHeight="1">
      <c r="B5" s="12" t="s">
        <v>23</v>
      </c>
      <c r="C5" s="13" t="s">
        <v>6</v>
      </c>
      <c r="D5" s="13" t="s">
        <v>7</v>
      </c>
    </row>
    <row r="6" spans="2:4" ht="24.75" customHeight="1">
      <c r="B6" s="12" t="s">
        <v>8</v>
      </c>
      <c r="C6" s="13" t="s">
        <v>9</v>
      </c>
      <c r="D6" s="13" t="s">
        <v>10</v>
      </c>
    </row>
    <row r="7" spans="2:4" ht="24.75" customHeight="1">
      <c r="B7" s="12" t="s">
        <v>11</v>
      </c>
      <c r="C7" s="13" t="s">
        <v>12</v>
      </c>
      <c r="D7" s="13" t="s">
        <v>13</v>
      </c>
    </row>
    <row r="8" spans="2:4" ht="24.75" customHeight="1">
      <c r="B8" s="12" t="s">
        <v>14</v>
      </c>
      <c r="C8" s="13" t="s">
        <v>15</v>
      </c>
      <c r="D8" s="13" t="s">
        <v>16</v>
      </c>
    </row>
    <row r="9" spans="2:4" ht="24.75" customHeight="1">
      <c r="B9" s="12" t="s">
        <v>17</v>
      </c>
      <c r="C9" s="13" t="s">
        <v>18</v>
      </c>
      <c r="D9" s="13" t="s">
        <v>19</v>
      </c>
    </row>
    <row r="10" spans="2:4" ht="24.75" customHeight="1">
      <c r="B10" s="12" t="s">
        <v>20</v>
      </c>
      <c r="C10" s="13" t="s">
        <v>21</v>
      </c>
      <c r="D10" s="13" t="s">
        <v>22</v>
      </c>
    </row>
    <row r="14" spans="2:4">
      <c r="B14" s="14"/>
      <c r="C14" s="2"/>
      <c r="D14" s="2"/>
    </row>
    <row r="15" spans="2:4">
      <c r="B15" s="14"/>
      <c r="C15" s="2"/>
      <c r="D15" s="2"/>
    </row>
    <row r="16" spans="2:4" s="1" customFormat="1" ht="22.5" customHeight="1">
      <c r="B16" s="10" t="s">
        <v>0</v>
      </c>
      <c r="C16" s="10" t="s">
        <v>1</v>
      </c>
      <c r="D16" s="10" t="s">
        <v>2</v>
      </c>
    </row>
    <row r="17" spans="2:4" ht="22.5" customHeight="1">
      <c r="B17" s="12" t="s">
        <v>40</v>
      </c>
      <c r="C17" s="11" t="s">
        <v>24</v>
      </c>
      <c r="D17" s="11" t="s">
        <v>25</v>
      </c>
    </row>
    <row r="18" spans="2:4" ht="22.5" customHeight="1">
      <c r="B18" s="12" t="s">
        <v>41</v>
      </c>
      <c r="C18" s="11" t="s">
        <v>26</v>
      </c>
      <c r="D18" s="11" t="s">
        <v>27</v>
      </c>
    </row>
    <row r="19" spans="2:4" ht="22.5" customHeight="1">
      <c r="B19" s="12" t="s">
        <v>28</v>
      </c>
      <c r="C19" s="11" t="s">
        <v>29</v>
      </c>
      <c r="D19" s="11" t="s">
        <v>30</v>
      </c>
    </row>
    <row r="20" spans="2:4" ht="22.5" customHeight="1">
      <c r="B20" s="12" t="s">
        <v>31</v>
      </c>
      <c r="C20" s="11" t="s">
        <v>32</v>
      </c>
      <c r="D20" s="11" t="s">
        <v>33</v>
      </c>
    </row>
    <row r="21" spans="2:4" ht="22.5" customHeight="1">
      <c r="B21" s="12" t="s">
        <v>34</v>
      </c>
      <c r="C21" s="11" t="s">
        <v>35</v>
      </c>
      <c r="D21" s="11" t="s">
        <v>36</v>
      </c>
    </row>
    <row r="22" spans="2:4" ht="22.5" customHeight="1">
      <c r="B22" s="12" t="s">
        <v>37</v>
      </c>
      <c r="C22" s="11" t="s">
        <v>38</v>
      </c>
      <c r="D22" s="11" t="s">
        <v>39</v>
      </c>
    </row>
    <row r="23" spans="2:4" ht="22.5" customHeight="1">
      <c r="B23" s="12" t="s">
        <v>42</v>
      </c>
      <c r="C23" s="11" t="s">
        <v>43</v>
      </c>
      <c r="D23" s="11" t="s">
        <v>44</v>
      </c>
    </row>
    <row r="24" spans="2:4">
      <c r="B24" s="14"/>
      <c r="C24" s="2"/>
      <c r="D24" s="2"/>
    </row>
    <row r="27" spans="2:4">
      <c r="B27" s="14"/>
      <c r="C27" s="2"/>
      <c r="D27" s="2"/>
    </row>
    <row r="28" spans="2:4" ht="24" customHeight="1">
      <c r="B28" s="10" t="s">
        <v>0</v>
      </c>
      <c r="C28" s="10" t="s">
        <v>1</v>
      </c>
      <c r="D28" s="10" t="s">
        <v>2</v>
      </c>
    </row>
    <row r="29" spans="2:4" ht="24" customHeight="1">
      <c r="B29" s="12" t="s">
        <v>62</v>
      </c>
      <c r="C29" s="11" t="s">
        <v>45</v>
      </c>
      <c r="D29" s="11" t="s">
        <v>46</v>
      </c>
    </row>
    <row r="30" spans="2:4" ht="24" customHeight="1">
      <c r="B30" s="12" t="s">
        <v>63</v>
      </c>
      <c r="C30" s="11" t="s">
        <v>47</v>
      </c>
      <c r="D30" s="11" t="s">
        <v>48</v>
      </c>
    </row>
    <row r="31" spans="2:4" ht="24" customHeight="1">
      <c r="B31" s="12" t="s">
        <v>64</v>
      </c>
      <c r="C31" s="11" t="s">
        <v>49</v>
      </c>
      <c r="D31" s="11" t="s">
        <v>50</v>
      </c>
    </row>
    <row r="32" spans="2:4" ht="24" customHeight="1">
      <c r="B32" s="12" t="s">
        <v>51</v>
      </c>
      <c r="C32" s="11" t="s">
        <v>52</v>
      </c>
      <c r="D32" s="11" t="s">
        <v>53</v>
      </c>
    </row>
    <row r="33" spans="2:4" ht="24" customHeight="1">
      <c r="B33" s="12" t="s">
        <v>54</v>
      </c>
      <c r="C33" s="11" t="s">
        <v>55</v>
      </c>
      <c r="D33" s="11" t="s">
        <v>56</v>
      </c>
    </row>
    <row r="34" spans="2:4" ht="24" customHeight="1">
      <c r="B34" s="12" t="s">
        <v>65</v>
      </c>
      <c r="C34" s="11" t="s">
        <v>57</v>
      </c>
      <c r="D34" s="11" t="s">
        <v>58</v>
      </c>
    </row>
    <row r="35" spans="2:4" ht="24" customHeight="1">
      <c r="B35" s="12" t="s">
        <v>59</v>
      </c>
      <c r="C35" s="11" t="s">
        <v>60</v>
      </c>
      <c r="D35" s="11" t="s">
        <v>61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ACF94-234D-FA4D-9C9F-1765BFB24353}">
  <dimension ref="B1:I24"/>
  <sheetViews>
    <sheetView topLeftCell="A16" zoomScaleNormal="150" zoomScaleSheetLayoutView="100" workbookViewId="0">
      <selection activeCell="I46" sqref="I46"/>
    </sheetView>
  </sheetViews>
  <sheetFormatPr baseColWidth="10" defaultColWidth="8.83203125" defaultRowHeight="16"/>
  <cols>
    <col min="1" max="1" width="4.33203125" style="38" customWidth="1"/>
    <col min="2" max="2" width="26.5" style="38" customWidth="1"/>
    <col min="3" max="3" width="9.6640625" style="38" customWidth="1"/>
    <col min="4" max="4" width="12.1640625" style="38" customWidth="1"/>
    <col min="5" max="5" width="12.5" style="38" customWidth="1"/>
    <col min="6" max="6" width="9.6640625" style="38" customWidth="1"/>
    <col min="7" max="7" width="8.83203125" style="38"/>
    <col min="8" max="8" width="14.83203125" style="38" customWidth="1"/>
    <col min="9" max="9" width="13" style="38" customWidth="1"/>
    <col min="10" max="16384" width="8.83203125" style="38"/>
  </cols>
  <sheetData>
    <row r="1" spans="2:9">
      <c r="B1" s="44"/>
      <c r="C1" s="44"/>
      <c r="D1" s="44"/>
      <c r="E1" s="44"/>
      <c r="F1" s="44"/>
      <c r="G1" s="44"/>
      <c r="H1" s="44"/>
      <c r="I1" s="44"/>
    </row>
    <row r="2" spans="2:9" s="42" customFormat="1" ht="23">
      <c r="B2" s="219" t="s">
        <v>107</v>
      </c>
      <c r="C2" s="220"/>
      <c r="D2" s="220"/>
      <c r="E2" s="220"/>
      <c r="F2" s="220"/>
      <c r="G2" s="220"/>
      <c r="H2" s="220"/>
      <c r="I2" s="221"/>
    </row>
    <row r="3" spans="2:9" ht="36">
      <c r="B3" s="50" t="s">
        <v>84</v>
      </c>
      <c r="C3" s="51" t="s">
        <v>85</v>
      </c>
      <c r="D3" s="51" t="s">
        <v>86</v>
      </c>
      <c r="E3" s="51" t="s">
        <v>87</v>
      </c>
      <c r="F3" s="51" t="s">
        <v>88</v>
      </c>
      <c r="G3" s="51" t="s">
        <v>89</v>
      </c>
      <c r="H3" s="51" t="s">
        <v>90</v>
      </c>
      <c r="I3" s="52" t="s">
        <v>91</v>
      </c>
    </row>
    <row r="4" spans="2:9">
      <c r="B4" s="45" t="s">
        <v>92</v>
      </c>
      <c r="C4" s="38" t="s">
        <v>93</v>
      </c>
      <c r="D4" s="38">
        <v>50</v>
      </c>
      <c r="E4" s="38">
        <v>60</v>
      </c>
      <c r="F4" s="38" t="s">
        <v>94</v>
      </c>
      <c r="G4" s="38" t="s">
        <v>95</v>
      </c>
      <c r="H4" s="38" t="s">
        <v>96</v>
      </c>
      <c r="I4" s="47" t="str">
        <f>IF(D4&lt;E4,"Order Now","OK")</f>
        <v>Order Now</v>
      </c>
    </row>
    <row r="5" spans="2:9">
      <c r="B5" s="46" t="s">
        <v>108</v>
      </c>
      <c r="C5" s="38" t="s">
        <v>93</v>
      </c>
      <c r="D5" s="43"/>
      <c r="E5" s="43"/>
      <c r="F5" s="43"/>
      <c r="G5" s="43"/>
      <c r="H5" s="43"/>
      <c r="I5" s="48" t="str">
        <f t="shared" ref="I5:I22" si="0">IF(D5&lt;E5,"Order Now","OK")</f>
        <v>OK</v>
      </c>
    </row>
    <row r="6" spans="2:9">
      <c r="B6" s="45" t="s">
        <v>109</v>
      </c>
      <c r="C6" s="38" t="s">
        <v>93</v>
      </c>
      <c r="I6" s="47" t="str">
        <f t="shared" si="0"/>
        <v>OK</v>
      </c>
    </row>
    <row r="7" spans="2:9">
      <c r="B7" s="46" t="s">
        <v>110</v>
      </c>
      <c r="C7" s="38" t="s">
        <v>93</v>
      </c>
      <c r="D7" s="43"/>
      <c r="E7" s="43"/>
      <c r="F7" s="43"/>
      <c r="G7" s="43"/>
      <c r="H7" s="43"/>
      <c r="I7" s="48" t="str">
        <f t="shared" si="0"/>
        <v>OK</v>
      </c>
    </row>
    <row r="8" spans="2:9">
      <c r="B8" s="45" t="s">
        <v>111</v>
      </c>
      <c r="C8" s="38" t="s">
        <v>115</v>
      </c>
      <c r="I8" s="47" t="str">
        <f t="shared" si="0"/>
        <v>OK</v>
      </c>
    </row>
    <row r="9" spans="2:9">
      <c r="B9" s="46" t="s">
        <v>112</v>
      </c>
      <c r="C9" s="38" t="s">
        <v>115</v>
      </c>
      <c r="D9" s="43"/>
      <c r="E9" s="43"/>
      <c r="F9" s="43"/>
      <c r="G9" s="43"/>
      <c r="H9" s="43"/>
      <c r="I9" s="48" t="str">
        <f t="shared" si="0"/>
        <v>OK</v>
      </c>
    </row>
    <row r="10" spans="2:9">
      <c r="B10" s="45" t="s">
        <v>113</v>
      </c>
      <c r="C10" s="38" t="s">
        <v>115</v>
      </c>
      <c r="I10" s="47" t="str">
        <f t="shared" si="0"/>
        <v>OK</v>
      </c>
    </row>
    <row r="11" spans="2:9">
      <c r="B11" s="46" t="s">
        <v>114</v>
      </c>
      <c r="C11" s="43" t="s">
        <v>116</v>
      </c>
      <c r="D11" s="43"/>
      <c r="E11" s="43"/>
      <c r="F11" s="43"/>
      <c r="G11" s="43"/>
      <c r="H11" s="43"/>
      <c r="I11" s="48" t="str">
        <f t="shared" si="0"/>
        <v>OK</v>
      </c>
    </row>
    <row r="12" spans="2:9">
      <c r="B12" s="45" t="s">
        <v>117</v>
      </c>
      <c r="C12" s="43" t="s">
        <v>116</v>
      </c>
      <c r="I12" s="47" t="str">
        <f t="shared" si="0"/>
        <v>OK</v>
      </c>
    </row>
    <row r="13" spans="2:9">
      <c r="B13" s="46" t="s">
        <v>118</v>
      </c>
      <c r="C13" s="43" t="s">
        <v>116</v>
      </c>
      <c r="D13" s="43"/>
      <c r="E13" s="43"/>
      <c r="F13" s="43"/>
      <c r="G13" s="43"/>
      <c r="H13" s="43"/>
      <c r="I13" s="48" t="str">
        <f t="shared" si="0"/>
        <v>OK</v>
      </c>
    </row>
    <row r="14" spans="2:9">
      <c r="B14" s="45" t="s">
        <v>119</v>
      </c>
      <c r="C14" s="38" t="s">
        <v>116</v>
      </c>
      <c r="I14" s="47" t="str">
        <f t="shared" si="0"/>
        <v>OK</v>
      </c>
    </row>
    <row r="15" spans="2:9">
      <c r="B15" s="46" t="s">
        <v>120</v>
      </c>
      <c r="C15" s="43"/>
      <c r="D15" s="43"/>
      <c r="E15" s="43"/>
      <c r="F15" s="43"/>
      <c r="G15" s="43"/>
      <c r="H15" s="43"/>
      <c r="I15" s="48" t="str">
        <f t="shared" si="0"/>
        <v>OK</v>
      </c>
    </row>
    <row r="16" spans="2:9">
      <c r="B16" s="45"/>
      <c r="I16" s="47" t="str">
        <f t="shared" si="0"/>
        <v>OK</v>
      </c>
    </row>
    <row r="17" spans="2:9">
      <c r="B17" s="46"/>
      <c r="C17" s="43"/>
      <c r="D17" s="43"/>
      <c r="E17" s="43"/>
      <c r="F17" s="43"/>
      <c r="G17" s="43"/>
      <c r="H17" s="43"/>
      <c r="I17" s="48" t="str">
        <f t="shared" si="0"/>
        <v>OK</v>
      </c>
    </row>
    <row r="18" spans="2:9">
      <c r="B18" s="45"/>
      <c r="I18" s="47" t="str">
        <f t="shared" si="0"/>
        <v>OK</v>
      </c>
    </row>
    <row r="19" spans="2:9">
      <c r="B19" s="46"/>
      <c r="C19" s="43"/>
      <c r="D19" s="43"/>
      <c r="E19" s="43"/>
      <c r="F19" s="43"/>
      <c r="G19" s="43"/>
      <c r="H19" s="43"/>
      <c r="I19" s="48" t="str">
        <f t="shared" si="0"/>
        <v>OK</v>
      </c>
    </row>
    <row r="20" spans="2:9">
      <c r="B20" s="45" t="s">
        <v>97</v>
      </c>
      <c r="C20" s="38" t="s">
        <v>98</v>
      </c>
      <c r="D20" s="38">
        <v>100</v>
      </c>
      <c r="E20" s="38">
        <v>30</v>
      </c>
      <c r="F20" s="38" t="s">
        <v>94</v>
      </c>
      <c r="G20" s="38" t="s">
        <v>99</v>
      </c>
      <c r="H20" s="38" t="s">
        <v>100</v>
      </c>
      <c r="I20" s="47" t="str">
        <f t="shared" si="0"/>
        <v>OK</v>
      </c>
    </row>
    <row r="21" spans="2:9">
      <c r="B21" s="46" t="s">
        <v>101</v>
      </c>
      <c r="C21" s="43" t="s">
        <v>102</v>
      </c>
      <c r="D21" s="43">
        <v>5</v>
      </c>
      <c r="E21" s="43">
        <v>2</v>
      </c>
      <c r="F21" s="43" t="s">
        <v>103</v>
      </c>
      <c r="G21" s="43" t="s">
        <v>104</v>
      </c>
      <c r="H21" s="43" t="s">
        <v>105</v>
      </c>
      <c r="I21" s="48" t="str">
        <f t="shared" si="0"/>
        <v>OK</v>
      </c>
    </row>
    <row r="22" spans="2:9">
      <c r="B22" s="49"/>
      <c r="C22" s="44"/>
      <c r="D22" s="44"/>
      <c r="E22" s="44"/>
      <c r="F22" s="44"/>
      <c r="G22" s="44"/>
      <c r="H22" s="44"/>
      <c r="I22" s="48" t="str">
        <f t="shared" si="0"/>
        <v>OK</v>
      </c>
    </row>
    <row r="24" spans="2:9">
      <c r="B24" s="38" t="s">
        <v>106</v>
      </c>
    </row>
  </sheetData>
  <mergeCells count="1">
    <mergeCell ref="B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1. First Principles Audit</vt:lpstr>
      <vt:lpstr>TOOLS 3-6</vt:lpstr>
      <vt:lpstr>CRM</vt:lpstr>
      <vt:lpstr>Dashboard</vt:lpstr>
      <vt:lpstr>FOH 1</vt:lpstr>
      <vt:lpstr>FOH 2</vt:lpstr>
      <vt:lpstr>Declining Budgets</vt:lpstr>
      <vt:lpstr>KPI’s</vt:lpstr>
      <vt:lpstr>Inventory</vt:lpstr>
      <vt:lpstr>Waste Log</vt:lpstr>
      <vt:lpstr>Equipment</vt:lpstr>
      <vt:lpstr>Order Forecasting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Craig Shelton</dc:creator>
  <cp:lastModifiedBy>Craig Shelton</cp:lastModifiedBy>
  <dcterms:created xsi:type="dcterms:W3CDTF">2025-04-09T15:16:45Z</dcterms:created>
  <dcterms:modified xsi:type="dcterms:W3CDTF">2025-11-02T21:03:48Z</dcterms:modified>
</cp:coreProperties>
</file>